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aga1.sharepoint.com/sites/GC/RA Documents/Environmental Regulatory/NGSI/2024 NGSI Update/Final v2.0 - Public Versions/"/>
    </mc:Choice>
  </mc:AlternateContent>
  <xr:revisionPtr revIDLastSave="20" documentId="13_ncr:1_{098AB195-5687-4568-96DA-FAA98FC57D62}" xr6:coauthVersionLast="47" xr6:coauthVersionMax="47" xr10:uidLastSave="{2FA292DC-4C5B-43A0-83DB-617A9A6E5635}"/>
  <workbookProtection workbookAlgorithmName="SHA-512" workbookHashValue="7Srigr9+vrnYgpxCreEIGBfchTTeD5SfTsvvSWXmoKaKeQ+837mRDvk2izc28+fC1fL65TRnS9v+Fk5O4cBfHA==" workbookSaltValue="Cj4k1p4dqFW1kN41+Mtt7g==" workbookSpinCount="100000" lockStructure="1"/>
  <bookViews>
    <workbookView xWindow="-120" yWindow="-120" windowWidth="29040" windowHeight="15720" tabRatio="728" activeTab="4" xr2:uid="{00000000-000D-0000-FFFF-FFFF00000000}"/>
  </bookViews>
  <sheets>
    <sheet name="V2.0 UPDATES_PLEASE READ FIRST" sheetId="15" r:id="rId1"/>
    <sheet name="Instructions for Completing" sheetId="18" r:id="rId2"/>
    <sheet name="HDD &amp; Normalize Instructions" sheetId="20" state="hidden" r:id="rId3"/>
    <sheet name="Data Entry Sheets ==&gt;" sheetId="21" r:id="rId4"/>
    <sheet name="Company Information" sheetId="37" r:id="rId5"/>
    <sheet name="Dist GHGRP Facilities" sheetId="9" r:id="rId6"/>
    <sheet name="Dist Non-GHGRP Facilities" sheetId="36" r:id="rId7"/>
    <sheet name="Summary Data ==&gt;" sheetId="22" r:id="rId8"/>
    <sheet name="Public Disclosure Data" sheetId="11" r:id="rId9"/>
    <sheet name="Information Sheets==&gt;" sheetId="16" r:id="rId10"/>
    <sheet name="Overview of CH4 Intensity" sheetId="17" r:id="rId11"/>
    <sheet name="Emission Factor References" sheetId="19" r:id="rId12"/>
    <sheet name="Normalization Description" sheetId="13" state="hidden" r:id="rId13"/>
    <sheet name="HDD_072022 to 062023" sheetId="25" state="hidden" r:id="rId14"/>
    <sheet name="HDD_072021 to 062022" sheetId="24" state="hidden" r:id="rId15"/>
    <sheet name="HDD_072020 to 062021" sheetId="34" state="hidden" r:id="rId16"/>
    <sheet name="HDD_072019 to 062020" sheetId="33" state="hidden" r:id="rId17"/>
    <sheet name="Lists (used for dropdowns)" sheetId="35" state="hidden" r:id="rId18"/>
  </sheets>
  <definedNames>
    <definedName name="_ftnref1" localSheetId="2">'HDD &amp; Normalize Instructions'!#REF!</definedName>
    <definedName name="_ftnref1" localSheetId="12">'Normalization Description'!$A$8</definedName>
    <definedName name="Dehydrator" localSheetId="3">#REF!</definedName>
    <definedName name="Dehydrator" localSheetId="7">#REF!</definedName>
    <definedName name="Dehydrator">#REF!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 i="36" l="1" a="1"/>
  <c r="B5" i="36" s="1"/>
  <c r="B5" i="9" a="1"/>
  <c r="C5" i="9" s="1"/>
  <c r="G5" i="36" l="1"/>
  <c r="H5" i="36"/>
  <c r="F5" i="36"/>
  <c r="E5" i="36"/>
  <c r="E109" i="36" s="1"/>
  <c r="I5" i="36"/>
  <c r="D5" i="36"/>
  <c r="D53" i="36" s="1"/>
  <c r="C5" i="36"/>
  <c r="C25" i="36" s="1"/>
  <c r="H5" i="9"/>
  <c r="H47" i="9" s="1"/>
  <c r="G5" i="9"/>
  <c r="G47" i="9" s="1"/>
  <c r="F5" i="9"/>
  <c r="F47" i="9" s="1"/>
  <c r="E5" i="9"/>
  <c r="D5" i="9"/>
  <c r="D47" i="9" s="1"/>
  <c r="B5" i="9"/>
  <c r="B47" i="9" s="1"/>
  <c r="I5" i="9"/>
  <c r="I47" i="9" s="1"/>
  <c r="A1" i="9"/>
  <c r="E47" i="9"/>
  <c r="A33" i="37"/>
  <c r="O103" i="36"/>
  <c r="O97" i="9"/>
  <c r="O13" i="9"/>
  <c r="I93" i="36"/>
  <c r="H25" i="36"/>
  <c r="G25" i="36"/>
  <c r="F80" i="36"/>
  <c r="B25" i="36"/>
  <c r="A1" i="36"/>
  <c r="C47" i="9"/>
  <c r="I103" i="9" l="1"/>
  <c r="H80" i="36"/>
  <c r="F109" i="36"/>
  <c r="B87" i="9"/>
  <c r="I80" i="36"/>
  <c r="H109" i="36"/>
  <c r="C87" i="9"/>
  <c r="B103" i="9"/>
  <c r="I109" i="36"/>
  <c r="D87" i="9"/>
  <c r="C103" i="9"/>
  <c r="B80" i="36"/>
  <c r="E87" i="9"/>
  <c r="D103" i="9"/>
  <c r="C80" i="36"/>
  <c r="B109" i="36"/>
  <c r="F87" i="9"/>
  <c r="E103" i="9"/>
  <c r="D80" i="36"/>
  <c r="C109" i="36"/>
  <c r="H87" i="9"/>
  <c r="F103" i="9"/>
  <c r="E80" i="36"/>
  <c r="D109" i="36"/>
  <c r="I87" i="9"/>
  <c r="H103" i="9"/>
  <c r="G109" i="36"/>
  <c r="G80" i="36"/>
  <c r="G87" i="9"/>
  <c r="G103" i="9"/>
  <c r="I25" i="36"/>
  <c r="I53" i="36"/>
  <c r="I74" i="9"/>
  <c r="B74" i="9"/>
  <c r="H93" i="36"/>
  <c r="H53" i="36"/>
  <c r="H74" i="9"/>
  <c r="G53" i="36"/>
  <c r="G93" i="36"/>
  <c r="G74" i="9"/>
  <c r="F93" i="36"/>
  <c r="F25" i="36"/>
  <c r="F74" i="9"/>
  <c r="F53" i="36"/>
  <c r="E25" i="36"/>
  <c r="E93" i="36"/>
  <c r="E53" i="36"/>
  <c r="E74" i="9"/>
  <c r="D74" i="9"/>
  <c r="D25" i="36"/>
  <c r="D93" i="36"/>
  <c r="C74" i="9"/>
  <c r="C93" i="36"/>
  <c r="C53" i="36"/>
  <c r="B53" i="36"/>
  <c r="B93" i="36"/>
  <c r="B19" i="9"/>
  <c r="C19" i="9"/>
  <c r="D19" i="9"/>
  <c r="E19" i="9"/>
  <c r="F19" i="9"/>
  <c r="G19" i="9"/>
  <c r="H19" i="9"/>
  <c r="I19" i="9"/>
  <c r="B14" i="36"/>
  <c r="B13" i="36"/>
  <c r="B12" i="36"/>
  <c r="I11" i="36"/>
  <c r="H11" i="36"/>
  <c r="G11" i="36"/>
  <c r="F11" i="36"/>
  <c r="E11" i="36"/>
  <c r="D11" i="36"/>
  <c r="C11" i="36"/>
  <c r="B11" i="36"/>
  <c r="I10" i="36"/>
  <c r="H10" i="36"/>
  <c r="G10" i="36"/>
  <c r="F10" i="36"/>
  <c r="E10" i="36"/>
  <c r="D10" i="36"/>
  <c r="C10" i="36"/>
  <c r="B10" i="36"/>
  <c r="I9" i="36"/>
  <c r="H9" i="36"/>
  <c r="G9" i="36"/>
  <c r="F9" i="36"/>
  <c r="E9" i="36"/>
  <c r="D9" i="36"/>
  <c r="C9" i="36"/>
  <c r="B9" i="36"/>
  <c r="I8" i="36"/>
  <c r="H8" i="36"/>
  <c r="G8" i="36"/>
  <c r="F8" i="36"/>
  <c r="E8" i="36"/>
  <c r="D8" i="36"/>
  <c r="C8" i="36"/>
  <c r="B8" i="36"/>
  <c r="I7" i="36"/>
  <c r="H7" i="36"/>
  <c r="G7" i="36"/>
  <c r="F7" i="36"/>
  <c r="E7" i="36"/>
  <c r="D7" i="36"/>
  <c r="C7" i="36"/>
  <c r="B7" i="36"/>
  <c r="I14" i="36"/>
  <c r="H14" i="36"/>
  <c r="G14" i="36"/>
  <c r="F14" i="36"/>
  <c r="E14" i="36"/>
  <c r="E20" i="36" s="1"/>
  <c r="D14" i="36"/>
  <c r="C14" i="36"/>
  <c r="I13" i="36"/>
  <c r="H13" i="36"/>
  <c r="G13" i="36"/>
  <c r="F13" i="36"/>
  <c r="E13" i="36"/>
  <c r="D13" i="36"/>
  <c r="C13" i="36"/>
  <c r="I12" i="36"/>
  <c r="I20" i="36" s="1"/>
  <c r="H12" i="36"/>
  <c r="G12" i="36"/>
  <c r="F12" i="36"/>
  <c r="F20" i="36" s="1"/>
  <c r="E12" i="36"/>
  <c r="D12" i="36"/>
  <c r="C12" i="36"/>
  <c r="I100" i="36"/>
  <c r="I102" i="36" s="1"/>
  <c r="H100" i="36"/>
  <c r="H102" i="36" s="1"/>
  <c r="G100" i="36"/>
  <c r="G102" i="36" s="1"/>
  <c r="F100" i="36"/>
  <c r="F102" i="36" s="1"/>
  <c r="E100" i="36"/>
  <c r="E102" i="36" s="1"/>
  <c r="D100" i="36"/>
  <c r="D102" i="36" s="1"/>
  <c r="C100" i="36"/>
  <c r="C102" i="36" s="1"/>
  <c r="B100" i="36"/>
  <c r="I99" i="36"/>
  <c r="I101" i="36" s="1"/>
  <c r="H99" i="36"/>
  <c r="H101" i="36" s="1"/>
  <c r="G99" i="36"/>
  <c r="G101" i="36" s="1"/>
  <c r="F99" i="36"/>
  <c r="F101" i="36" s="1"/>
  <c r="E99" i="36"/>
  <c r="E101" i="36" s="1"/>
  <c r="D99" i="36"/>
  <c r="D101" i="36" s="1"/>
  <c r="C99" i="36"/>
  <c r="C101" i="36" s="1"/>
  <c r="B99" i="36"/>
  <c r="B101" i="36" s="1"/>
  <c r="J75" i="36"/>
  <c r="J74" i="36"/>
  <c r="I74" i="36"/>
  <c r="H74" i="36"/>
  <c r="G74" i="36"/>
  <c r="F74" i="36"/>
  <c r="E74" i="36"/>
  <c r="D74" i="36"/>
  <c r="C74" i="36"/>
  <c r="B74" i="36"/>
  <c r="J73" i="36"/>
  <c r="I73" i="36"/>
  <c r="H73" i="36"/>
  <c r="G73" i="36"/>
  <c r="F73" i="36"/>
  <c r="E73" i="36"/>
  <c r="D73" i="36"/>
  <c r="C73" i="36"/>
  <c r="B73" i="36"/>
  <c r="J72" i="36"/>
  <c r="I72" i="36"/>
  <c r="H72" i="36"/>
  <c r="G72" i="36"/>
  <c r="F72" i="36"/>
  <c r="E72" i="36"/>
  <c r="D72" i="36"/>
  <c r="C72" i="36"/>
  <c r="B72" i="36"/>
  <c r="J71" i="36"/>
  <c r="J70" i="36"/>
  <c r="J69" i="36"/>
  <c r="I69" i="36"/>
  <c r="H69" i="36"/>
  <c r="G69" i="36"/>
  <c r="F69" i="36"/>
  <c r="E69" i="36"/>
  <c r="D69" i="36"/>
  <c r="C69" i="36"/>
  <c r="B69" i="36"/>
  <c r="J68" i="36"/>
  <c r="I68" i="36"/>
  <c r="H68" i="36"/>
  <c r="G68" i="36"/>
  <c r="F68" i="36"/>
  <c r="E68" i="36"/>
  <c r="D68" i="36"/>
  <c r="C68" i="36"/>
  <c r="B68" i="36"/>
  <c r="J67" i="36"/>
  <c r="I67" i="36"/>
  <c r="H67" i="36"/>
  <c r="G67" i="36"/>
  <c r="F67" i="36"/>
  <c r="E67" i="36"/>
  <c r="D67" i="36"/>
  <c r="C67" i="36"/>
  <c r="B67" i="36"/>
  <c r="J66" i="36"/>
  <c r="I66" i="36"/>
  <c r="H66" i="36"/>
  <c r="G66" i="36"/>
  <c r="F66" i="36"/>
  <c r="E66" i="36"/>
  <c r="D66" i="36"/>
  <c r="C66" i="36"/>
  <c r="B66" i="36"/>
  <c r="J65" i="36"/>
  <c r="I65" i="36"/>
  <c r="H65" i="36"/>
  <c r="G65" i="36"/>
  <c r="F65" i="36"/>
  <c r="E65" i="36"/>
  <c r="D65" i="36"/>
  <c r="C65" i="36"/>
  <c r="B65" i="36"/>
  <c r="J64" i="36"/>
  <c r="I64" i="36"/>
  <c r="H64" i="36"/>
  <c r="G64" i="36"/>
  <c r="F64" i="36"/>
  <c r="E64" i="36"/>
  <c r="D64" i="36"/>
  <c r="C64" i="36"/>
  <c r="B64" i="36"/>
  <c r="J63" i="36"/>
  <c r="I63" i="36"/>
  <c r="H63" i="36"/>
  <c r="G63" i="36"/>
  <c r="F63" i="36"/>
  <c r="E63" i="36"/>
  <c r="D63" i="36"/>
  <c r="C63" i="36"/>
  <c r="B63" i="36"/>
  <c r="J62" i="36"/>
  <c r="I62" i="36"/>
  <c r="H62" i="36"/>
  <c r="G62" i="36"/>
  <c r="F62" i="36"/>
  <c r="E62" i="36"/>
  <c r="D62" i="36"/>
  <c r="C62" i="36"/>
  <c r="B62" i="36"/>
  <c r="J61" i="36"/>
  <c r="I61" i="36"/>
  <c r="H61" i="36"/>
  <c r="G61" i="36"/>
  <c r="F61" i="36"/>
  <c r="E61" i="36"/>
  <c r="D61" i="36"/>
  <c r="C61" i="36"/>
  <c r="B61" i="36"/>
  <c r="J60" i="36"/>
  <c r="I60" i="36"/>
  <c r="H60" i="36"/>
  <c r="G60" i="36"/>
  <c r="F60" i="36"/>
  <c r="E60" i="36"/>
  <c r="D60" i="36"/>
  <c r="C60" i="36"/>
  <c r="B60" i="36"/>
  <c r="J59" i="36"/>
  <c r="I59" i="36"/>
  <c r="H59" i="36"/>
  <c r="G59" i="36"/>
  <c r="F59" i="36"/>
  <c r="E59" i="36"/>
  <c r="D59" i="36"/>
  <c r="C59" i="36"/>
  <c r="B59" i="36"/>
  <c r="J58" i="36"/>
  <c r="I58" i="36"/>
  <c r="H58" i="36"/>
  <c r="G58" i="36"/>
  <c r="F58" i="36"/>
  <c r="E58" i="36"/>
  <c r="D58" i="36"/>
  <c r="C58" i="36"/>
  <c r="B58" i="36"/>
  <c r="J57" i="36"/>
  <c r="I57" i="36"/>
  <c r="H57" i="36"/>
  <c r="G57" i="36"/>
  <c r="F57" i="36"/>
  <c r="E57" i="36"/>
  <c r="D57" i="36"/>
  <c r="C57" i="36"/>
  <c r="B57" i="36"/>
  <c r="J56" i="36"/>
  <c r="I56" i="36"/>
  <c r="H56" i="36"/>
  <c r="G56" i="36"/>
  <c r="F56" i="36"/>
  <c r="E56" i="36"/>
  <c r="D56" i="36"/>
  <c r="C56" i="36"/>
  <c r="B56" i="36"/>
  <c r="J55" i="36"/>
  <c r="I55" i="36"/>
  <c r="H55" i="36"/>
  <c r="G55" i="36"/>
  <c r="F55" i="36"/>
  <c r="E55" i="36"/>
  <c r="D55" i="36"/>
  <c r="C55" i="36"/>
  <c r="B55" i="36"/>
  <c r="J54" i="36"/>
  <c r="I54" i="36"/>
  <c r="H54" i="36"/>
  <c r="G54" i="36"/>
  <c r="F54" i="36"/>
  <c r="E54" i="36"/>
  <c r="D54" i="36"/>
  <c r="C54" i="36"/>
  <c r="B54" i="36"/>
  <c r="G45" i="36"/>
  <c r="G71" i="36" s="1"/>
  <c r="I44" i="36"/>
  <c r="H44" i="36"/>
  <c r="G44" i="36"/>
  <c r="F44" i="36"/>
  <c r="E44" i="36"/>
  <c r="D44" i="36"/>
  <c r="C44" i="36"/>
  <c r="B44" i="36"/>
  <c r="I42" i="36"/>
  <c r="I45" i="36" s="1"/>
  <c r="H42" i="36"/>
  <c r="H75" i="36" s="1"/>
  <c r="G42" i="36"/>
  <c r="G75" i="36" s="1"/>
  <c r="F42" i="36"/>
  <c r="F75" i="36" s="1"/>
  <c r="E42" i="36"/>
  <c r="E45" i="36" s="1"/>
  <c r="D42" i="36"/>
  <c r="D45" i="36" s="1"/>
  <c r="C42" i="36"/>
  <c r="C45" i="36" s="1"/>
  <c r="B42" i="36"/>
  <c r="B45" i="36" s="1"/>
  <c r="I19" i="36"/>
  <c r="H19" i="36"/>
  <c r="G19" i="36"/>
  <c r="F19" i="36"/>
  <c r="E19" i="36"/>
  <c r="D19" i="36"/>
  <c r="C19" i="36"/>
  <c r="B19" i="36"/>
  <c r="I94" i="9"/>
  <c r="I96" i="9" s="1"/>
  <c r="H94" i="9"/>
  <c r="H96" i="9" s="1"/>
  <c r="G94" i="9"/>
  <c r="G96" i="9" s="1"/>
  <c r="F94" i="9"/>
  <c r="F96" i="9" s="1"/>
  <c r="E94" i="9"/>
  <c r="E96" i="9" s="1"/>
  <c r="D94" i="9"/>
  <c r="D96" i="9" s="1"/>
  <c r="C94" i="9"/>
  <c r="C96" i="9" s="1"/>
  <c r="B94" i="9"/>
  <c r="I93" i="9"/>
  <c r="H93" i="9"/>
  <c r="G93" i="9"/>
  <c r="F93" i="9"/>
  <c r="E93" i="9"/>
  <c r="D93" i="9"/>
  <c r="C93" i="9"/>
  <c r="B93" i="9"/>
  <c r="B9" i="11" s="1"/>
  <c r="L65" i="20"/>
  <c r="L64" i="20"/>
  <c r="L63" i="20"/>
  <c r="L62" i="20"/>
  <c r="L61" i="20"/>
  <c r="L60" i="20"/>
  <c r="L59" i="20"/>
  <c r="L58" i="20"/>
  <c r="L57" i="20"/>
  <c r="L56" i="20"/>
  <c r="L55" i="20"/>
  <c r="L54" i="20"/>
  <c r="L53" i="20"/>
  <c r="L52" i="20"/>
  <c r="L51" i="20"/>
  <c r="L50" i="20"/>
  <c r="L49" i="20"/>
  <c r="L48" i="20"/>
  <c r="L47" i="20"/>
  <c r="L46" i="20"/>
  <c r="L45" i="20"/>
  <c r="L44" i="20"/>
  <c r="L43" i="20"/>
  <c r="L42" i="20"/>
  <c r="L41" i="20"/>
  <c r="L40" i="20"/>
  <c r="L39" i="20"/>
  <c r="L38" i="20"/>
  <c r="L37" i="20"/>
  <c r="L36" i="20"/>
  <c r="L35" i="20"/>
  <c r="L34" i="20"/>
  <c r="L33" i="20"/>
  <c r="L32" i="20"/>
  <c r="L31" i="20"/>
  <c r="L30" i="20"/>
  <c r="L29" i="20"/>
  <c r="L28" i="20"/>
  <c r="L27" i="20"/>
  <c r="L26" i="20"/>
  <c r="L25" i="20"/>
  <c r="L24" i="20"/>
  <c r="L23" i="20"/>
  <c r="L22" i="20"/>
  <c r="L21" i="20"/>
  <c r="L20" i="20"/>
  <c r="L19" i="20"/>
  <c r="L18" i="20"/>
  <c r="L17" i="20"/>
  <c r="L16" i="20"/>
  <c r="L15" i="20"/>
  <c r="L14" i="20"/>
  <c r="J69" i="9"/>
  <c r="J68" i="9"/>
  <c r="J67" i="9"/>
  <c r="J66" i="9"/>
  <c r="J65" i="9"/>
  <c r="J64" i="9"/>
  <c r="J63" i="9"/>
  <c r="J62" i="9"/>
  <c r="J61" i="9"/>
  <c r="J60" i="9"/>
  <c r="J59" i="9"/>
  <c r="J58" i="9"/>
  <c r="J57" i="9"/>
  <c r="J56" i="9"/>
  <c r="J55" i="9"/>
  <c r="J54" i="9"/>
  <c r="J53" i="9"/>
  <c r="J52" i="9"/>
  <c r="J51" i="9"/>
  <c r="J50" i="9"/>
  <c r="J49" i="9"/>
  <c r="J48" i="9"/>
  <c r="I59" i="9"/>
  <c r="H59" i="9"/>
  <c r="G59" i="9"/>
  <c r="F59" i="9"/>
  <c r="E59" i="9"/>
  <c r="D59" i="9"/>
  <c r="C59" i="9"/>
  <c r="I68" i="9"/>
  <c r="H68" i="9"/>
  <c r="G68" i="9"/>
  <c r="F68" i="9"/>
  <c r="E68" i="9"/>
  <c r="D68" i="9"/>
  <c r="C68" i="9"/>
  <c r="I67" i="9"/>
  <c r="H67" i="9"/>
  <c r="G67" i="9"/>
  <c r="F67" i="9"/>
  <c r="E67" i="9"/>
  <c r="D67" i="9"/>
  <c r="C67" i="9"/>
  <c r="I66" i="9"/>
  <c r="H66" i="9"/>
  <c r="G66" i="9"/>
  <c r="F66" i="9"/>
  <c r="E66" i="9"/>
  <c r="D66" i="9"/>
  <c r="C66" i="9"/>
  <c r="I63" i="9"/>
  <c r="H63" i="9"/>
  <c r="G63" i="9"/>
  <c r="F63" i="9"/>
  <c r="E63" i="9"/>
  <c r="D63" i="9"/>
  <c r="C63" i="9"/>
  <c r="I62" i="9"/>
  <c r="H62" i="9"/>
  <c r="G62" i="9"/>
  <c r="F62" i="9"/>
  <c r="E62" i="9"/>
  <c r="D62" i="9"/>
  <c r="C62" i="9"/>
  <c r="I61" i="9"/>
  <c r="H61" i="9"/>
  <c r="G61" i="9"/>
  <c r="F61" i="9"/>
  <c r="E61" i="9"/>
  <c r="D61" i="9"/>
  <c r="C61" i="9"/>
  <c r="I60" i="9"/>
  <c r="H60" i="9"/>
  <c r="G60" i="9"/>
  <c r="F60" i="9"/>
  <c r="E60" i="9"/>
  <c r="D60" i="9"/>
  <c r="C60" i="9"/>
  <c r="I58" i="9"/>
  <c r="H58" i="9"/>
  <c r="G58" i="9"/>
  <c r="F58" i="9"/>
  <c r="E58" i="9"/>
  <c r="D58" i="9"/>
  <c r="C58" i="9"/>
  <c r="I57" i="9"/>
  <c r="H57" i="9"/>
  <c r="G57" i="9"/>
  <c r="F57" i="9"/>
  <c r="E57" i="9"/>
  <c r="D57" i="9"/>
  <c r="C57" i="9"/>
  <c r="I56" i="9"/>
  <c r="H56" i="9"/>
  <c r="G56" i="9"/>
  <c r="F56" i="9"/>
  <c r="E56" i="9"/>
  <c r="D56" i="9"/>
  <c r="C56" i="9"/>
  <c r="I55" i="9"/>
  <c r="H55" i="9"/>
  <c r="G55" i="9"/>
  <c r="F55" i="9"/>
  <c r="E55" i="9"/>
  <c r="D55" i="9"/>
  <c r="C55" i="9"/>
  <c r="I54" i="9"/>
  <c r="H54" i="9"/>
  <c r="G54" i="9"/>
  <c r="F54" i="9"/>
  <c r="E54" i="9"/>
  <c r="D54" i="9"/>
  <c r="C54" i="9"/>
  <c r="I53" i="9"/>
  <c r="H53" i="9"/>
  <c r="G53" i="9"/>
  <c r="F53" i="9"/>
  <c r="E53" i="9"/>
  <c r="D53" i="9"/>
  <c r="C53" i="9"/>
  <c r="I52" i="9"/>
  <c r="H52" i="9"/>
  <c r="G52" i="9"/>
  <c r="F52" i="9"/>
  <c r="E52" i="9"/>
  <c r="D52" i="9"/>
  <c r="C52" i="9"/>
  <c r="I51" i="9"/>
  <c r="H51" i="9"/>
  <c r="G51" i="9"/>
  <c r="F51" i="9"/>
  <c r="E51" i="9"/>
  <c r="D51" i="9"/>
  <c r="C51" i="9"/>
  <c r="I50" i="9"/>
  <c r="H50" i="9"/>
  <c r="G50" i="9"/>
  <c r="F50" i="9"/>
  <c r="E50" i="9"/>
  <c r="D50" i="9"/>
  <c r="C50" i="9"/>
  <c r="I49" i="9"/>
  <c r="H49" i="9"/>
  <c r="G49" i="9"/>
  <c r="F49" i="9"/>
  <c r="E49" i="9"/>
  <c r="D49" i="9"/>
  <c r="C49" i="9"/>
  <c r="I48" i="9"/>
  <c r="H48" i="9"/>
  <c r="G48" i="9"/>
  <c r="F48" i="9"/>
  <c r="E48" i="9"/>
  <c r="D48" i="9"/>
  <c r="C48" i="9"/>
  <c r="B68" i="9"/>
  <c r="B67" i="9"/>
  <c r="B66" i="9"/>
  <c r="B63" i="9"/>
  <c r="B62" i="9"/>
  <c r="B61" i="9"/>
  <c r="B60" i="9"/>
  <c r="B59" i="9"/>
  <c r="B58" i="9"/>
  <c r="B57" i="9"/>
  <c r="B56" i="9"/>
  <c r="B55" i="9"/>
  <c r="B54" i="9"/>
  <c r="B53" i="9"/>
  <c r="B52" i="9"/>
  <c r="B51" i="9"/>
  <c r="B50" i="9"/>
  <c r="B49" i="9"/>
  <c r="B48" i="9"/>
  <c r="B102" i="36" l="1"/>
  <c r="B96" i="9"/>
  <c r="O19" i="36"/>
  <c r="H20" i="36"/>
  <c r="B7" i="11"/>
  <c r="B8" i="11"/>
  <c r="B10" i="11"/>
  <c r="C20" i="36"/>
  <c r="G20" i="36"/>
  <c r="B20" i="36"/>
  <c r="D20" i="36"/>
  <c r="I75" i="36"/>
  <c r="F45" i="36"/>
  <c r="F70" i="36" s="1"/>
  <c r="B75" i="36"/>
  <c r="D71" i="36"/>
  <c r="D70" i="36"/>
  <c r="B103" i="36"/>
  <c r="B104" i="36"/>
  <c r="O104" i="36" s="1"/>
  <c r="E70" i="36"/>
  <c r="E71" i="36"/>
  <c r="I71" i="36"/>
  <c r="I70" i="36"/>
  <c r="B71" i="36"/>
  <c r="B70" i="36"/>
  <c r="C71" i="36"/>
  <c r="C70" i="36"/>
  <c r="G70" i="36"/>
  <c r="G76" i="36" s="1"/>
  <c r="G81" i="36" s="1"/>
  <c r="H45" i="36"/>
  <c r="C75" i="36"/>
  <c r="D75" i="36"/>
  <c r="E75" i="36"/>
  <c r="R65" i="20"/>
  <c r="R64" i="20"/>
  <c r="R63" i="20"/>
  <c r="R62" i="20"/>
  <c r="R61" i="20"/>
  <c r="R60" i="20"/>
  <c r="R59" i="20"/>
  <c r="R58" i="20"/>
  <c r="R57" i="20"/>
  <c r="R56" i="20"/>
  <c r="R55" i="20"/>
  <c r="R54" i="20"/>
  <c r="R53" i="20"/>
  <c r="R52" i="20"/>
  <c r="R51" i="20"/>
  <c r="R50" i="20"/>
  <c r="R49" i="20"/>
  <c r="R48" i="20"/>
  <c r="R47" i="20"/>
  <c r="R46" i="20"/>
  <c r="R45" i="20"/>
  <c r="R44" i="20"/>
  <c r="R43" i="20"/>
  <c r="R42" i="20"/>
  <c r="R41" i="20"/>
  <c r="R40" i="20"/>
  <c r="R39" i="20"/>
  <c r="R38" i="20"/>
  <c r="R37" i="20"/>
  <c r="R36" i="20"/>
  <c r="R35" i="20"/>
  <c r="R34" i="20"/>
  <c r="R33" i="20"/>
  <c r="R32" i="20"/>
  <c r="R31" i="20"/>
  <c r="R30" i="20"/>
  <c r="R29" i="20"/>
  <c r="R28" i="20"/>
  <c r="R27" i="20"/>
  <c r="R26" i="20"/>
  <c r="R25" i="20"/>
  <c r="R24" i="20"/>
  <c r="R23" i="20"/>
  <c r="R22" i="20"/>
  <c r="R21" i="20"/>
  <c r="R20" i="20"/>
  <c r="R19" i="20"/>
  <c r="R18" i="20"/>
  <c r="R17" i="20"/>
  <c r="R16" i="20"/>
  <c r="R15" i="20"/>
  <c r="R14" i="20"/>
  <c r="C76" i="36" l="1"/>
  <c r="C81" i="36" s="1"/>
  <c r="O20" i="36"/>
  <c r="D77" i="36"/>
  <c r="D82" i="36" s="1"/>
  <c r="F71" i="36"/>
  <c r="F77" i="36" s="1"/>
  <c r="F82" i="36" s="1"/>
  <c r="F117" i="36" s="1"/>
  <c r="E77" i="36"/>
  <c r="E82" i="36" s="1"/>
  <c r="E117" i="36" s="1"/>
  <c r="B76" i="36"/>
  <c r="B81" i="36" s="1"/>
  <c r="B111" i="36" s="1"/>
  <c r="I76" i="36"/>
  <c r="I81" i="36" s="1"/>
  <c r="I112" i="36" s="1"/>
  <c r="D76" i="36"/>
  <c r="D81" i="36" s="1"/>
  <c r="D111" i="36" s="1"/>
  <c r="C77" i="36"/>
  <c r="C82" i="36" s="1"/>
  <c r="C112" i="36"/>
  <c r="C111" i="36"/>
  <c r="G112" i="36"/>
  <c r="G111" i="36"/>
  <c r="D117" i="36"/>
  <c r="D116" i="36"/>
  <c r="B77" i="36"/>
  <c r="B82" i="36" s="1"/>
  <c r="I77" i="36"/>
  <c r="I82" i="36" s="1"/>
  <c r="F76" i="36"/>
  <c r="F81" i="36" s="1"/>
  <c r="E76" i="36"/>
  <c r="E81" i="36" s="1"/>
  <c r="H71" i="36"/>
  <c r="H70" i="36"/>
  <c r="G77" i="36"/>
  <c r="G82" i="36" s="1"/>
  <c r="C116" i="36"/>
  <c r="C117" i="36"/>
  <c r="O76" i="36" l="1"/>
  <c r="O81" i="36"/>
  <c r="D112" i="36"/>
  <c r="B112" i="36"/>
  <c r="I111" i="36"/>
  <c r="E116" i="36"/>
  <c r="F116" i="36"/>
  <c r="H76" i="36"/>
  <c r="H81" i="36" s="1"/>
  <c r="B87" i="36" s="1"/>
  <c r="O87" i="36" s="1"/>
  <c r="H77" i="36"/>
  <c r="H82" i="36" s="1"/>
  <c r="B88" i="36" s="1"/>
  <c r="O88" i="36" s="1"/>
  <c r="E111" i="36"/>
  <c r="E112" i="36"/>
  <c r="F112" i="36"/>
  <c r="F111" i="36"/>
  <c r="I117" i="36"/>
  <c r="I116" i="36"/>
  <c r="G117" i="36"/>
  <c r="G116" i="36"/>
  <c r="B116" i="36"/>
  <c r="B117" i="36"/>
  <c r="C36" i="9"/>
  <c r="C69" i="9" s="1"/>
  <c r="D36" i="9"/>
  <c r="D69" i="9" s="1"/>
  <c r="E36" i="9"/>
  <c r="E69" i="9" s="1"/>
  <c r="F36" i="9"/>
  <c r="F69" i="9" s="1"/>
  <c r="G36" i="9"/>
  <c r="G69" i="9" s="1"/>
  <c r="H36" i="9"/>
  <c r="H69" i="9" s="1"/>
  <c r="I36" i="9"/>
  <c r="I69" i="9" s="1"/>
  <c r="B36" i="9"/>
  <c r="B69" i="9" s="1"/>
  <c r="C38" i="9"/>
  <c r="D38" i="9"/>
  <c r="E38" i="9"/>
  <c r="F38" i="9"/>
  <c r="G38" i="9"/>
  <c r="H38" i="9"/>
  <c r="I38" i="9"/>
  <c r="B38" i="9"/>
  <c r="O82" i="36" l="1"/>
  <c r="O77" i="36"/>
  <c r="B118" i="36"/>
  <c r="B119" i="36"/>
  <c r="H117" i="36"/>
  <c r="H116" i="36"/>
  <c r="B114" i="36"/>
  <c r="B113" i="36"/>
  <c r="O113" i="36" s="1"/>
  <c r="H112" i="36"/>
  <c r="H111" i="36"/>
  <c r="G39" i="9"/>
  <c r="O118" i="36" l="1"/>
  <c r="O114" i="36"/>
  <c r="O119" i="36"/>
  <c r="G64" i="9"/>
  <c r="G65" i="9"/>
  <c r="F39" i="9"/>
  <c r="E39" i="9"/>
  <c r="D39" i="9"/>
  <c r="C39" i="9"/>
  <c r="B39" i="9"/>
  <c r="I39" i="9"/>
  <c r="H39" i="9"/>
  <c r="H64" i="9" l="1"/>
  <c r="H65" i="9"/>
  <c r="I64" i="9"/>
  <c r="I65" i="9"/>
  <c r="B64" i="9"/>
  <c r="B65" i="9"/>
  <c r="C64" i="9"/>
  <c r="C65" i="9"/>
  <c r="D64" i="9"/>
  <c r="D65" i="9"/>
  <c r="E65" i="9"/>
  <c r="E64" i="9"/>
  <c r="F64" i="9"/>
  <c r="F65" i="9"/>
  <c r="C13" i="9" l="1"/>
  <c r="D13" i="9"/>
  <c r="E13" i="9"/>
  <c r="F13" i="9"/>
  <c r="G13" i="9"/>
  <c r="H13" i="9"/>
  <c r="I13" i="9"/>
  <c r="B13" i="9"/>
  <c r="I70" i="9" l="1"/>
  <c r="F70" i="9"/>
  <c r="D70" i="9"/>
  <c r="E70" i="9"/>
  <c r="C70" i="9"/>
  <c r="B70" i="9"/>
  <c r="G70" i="9"/>
  <c r="H70" i="9"/>
  <c r="F71" i="9"/>
  <c r="F76" i="9" s="1"/>
  <c r="C71" i="9"/>
  <c r="C76" i="9" s="1"/>
  <c r="E71" i="9"/>
  <c r="E76" i="9" s="1"/>
  <c r="H71" i="9"/>
  <c r="H76" i="9" s="1"/>
  <c r="I71" i="9"/>
  <c r="I76" i="9" s="1"/>
  <c r="B71" i="9"/>
  <c r="G71" i="9"/>
  <c r="G76" i="9" s="1"/>
  <c r="D71" i="9"/>
  <c r="D76" i="9" s="1"/>
  <c r="G95" i="9"/>
  <c r="F95" i="9"/>
  <c r="B95" i="9"/>
  <c r="O70" i="9" l="1"/>
  <c r="B76" i="9"/>
  <c r="B111" i="9" s="1"/>
  <c r="O76" i="9"/>
  <c r="O71" i="9"/>
  <c r="G110" i="9"/>
  <c r="B110" i="9"/>
  <c r="D111" i="9"/>
  <c r="I111" i="9"/>
  <c r="H111" i="9"/>
  <c r="E111" i="9"/>
  <c r="C111" i="9"/>
  <c r="F110" i="9"/>
  <c r="B82" i="9"/>
  <c r="I95" i="9"/>
  <c r="I110" i="9" s="1"/>
  <c r="H95" i="9"/>
  <c r="H110" i="9" s="1"/>
  <c r="B14" i="9"/>
  <c r="G111" i="9"/>
  <c r="C14" i="9"/>
  <c r="C75" i="9" s="1"/>
  <c r="F111" i="9"/>
  <c r="D14" i="9"/>
  <c r="D75" i="9" s="1"/>
  <c r="E14" i="9"/>
  <c r="E75" i="9" s="1"/>
  <c r="D95" i="9"/>
  <c r="D110" i="9" s="1"/>
  <c r="C95" i="9"/>
  <c r="C110" i="9" s="1"/>
  <c r="E95" i="9"/>
  <c r="E110" i="9" s="1"/>
  <c r="F14" i="9"/>
  <c r="F75" i="9" s="1"/>
  <c r="G14" i="9"/>
  <c r="G75" i="9" s="1"/>
  <c r="I14" i="9"/>
  <c r="I75" i="9" s="1"/>
  <c r="H14" i="9"/>
  <c r="B6" i="11" l="1"/>
  <c r="B14" i="11" s="1"/>
  <c r="C37" i="37" s="1"/>
  <c r="O82" i="9"/>
  <c r="H75" i="9"/>
  <c r="O14" i="9"/>
  <c r="B75" i="9"/>
  <c r="B106" i="9" s="1"/>
  <c r="I106" i="9"/>
  <c r="I105" i="9"/>
  <c r="C105" i="9"/>
  <c r="C106" i="9"/>
  <c r="D105" i="9"/>
  <c r="D106" i="9"/>
  <c r="G105" i="9"/>
  <c r="G106" i="9"/>
  <c r="F105" i="9"/>
  <c r="F106" i="9"/>
  <c r="H105" i="9"/>
  <c r="H106" i="9"/>
  <c r="E105" i="9"/>
  <c r="E106" i="9"/>
  <c r="B98" i="9"/>
  <c r="B97" i="9"/>
  <c r="B112" i="9" s="1"/>
  <c r="O112" i="9" s="1"/>
  <c r="B113" i="9" l="1"/>
  <c r="O113" i="9" s="1"/>
  <c r="O98" i="9"/>
  <c r="B13" i="11"/>
  <c r="B37" i="37" s="1"/>
  <c r="O75" i="9"/>
  <c r="B105" i="9"/>
  <c r="B81" i="9"/>
  <c r="B5" i="11" l="1"/>
  <c r="B11" i="11" s="1"/>
  <c r="B36" i="37" s="1"/>
  <c r="O81" i="9"/>
  <c r="B108" i="9"/>
  <c r="O108" i="9" s="1"/>
  <c r="B107" i="9"/>
  <c r="O107" i="9" s="1"/>
  <c r="B12" i="11" l="1"/>
  <c r="C36" i="37" s="1"/>
</calcChain>
</file>

<file path=xl/sharedStrings.xml><?xml version="1.0" encoding="utf-8"?>
<sst xmlns="http://schemas.openxmlformats.org/spreadsheetml/2006/main" count="1612" uniqueCount="571">
  <si>
    <t>Overview</t>
  </si>
  <si>
    <t>Instructions</t>
  </si>
  <si>
    <t>Spreadsheet Key</t>
  </si>
  <si>
    <t>Conversion Factors</t>
  </si>
  <si>
    <t>Parameter</t>
  </si>
  <si>
    <t>Value</t>
  </si>
  <si>
    <t>Unit</t>
  </si>
  <si>
    <t>Notes</t>
  </si>
  <si>
    <t>Methane Density</t>
  </si>
  <si>
    <t>metric ton/thousand standard cubic feet</t>
  </si>
  <si>
    <t>To convert thousand standard cubic feet (Mscf) methane to metric ton (MT) methane, multiply Mscf by 0.0192</t>
  </si>
  <si>
    <t>Source: 40 CFR 98.233(v)</t>
  </si>
  <si>
    <t>Emission Factors for GHG Inventory Methodology Sources</t>
  </si>
  <si>
    <t>Emission Factor</t>
  </si>
  <si>
    <t>Distribution</t>
  </si>
  <si>
    <t>GHGI EFs</t>
  </si>
  <si>
    <t>2020 GHGI distribution segment</t>
  </si>
  <si>
    <t>Outdoor residential meters</t>
  </si>
  <si>
    <t>kg CH4/meter</t>
  </si>
  <si>
    <t>Industrial/commercial meters</t>
  </si>
  <si>
    <t>Pipeline blowdowns</t>
  </si>
  <si>
    <t>kg CH4/mile (mains + services)</t>
  </si>
  <si>
    <t>Pipeline dig-ins (mishaps)</t>
  </si>
  <si>
    <t>PRV releases</t>
  </si>
  <si>
    <t>kg CH4/mile (mains only)</t>
  </si>
  <si>
    <t>Distribution mains - Cast Iron</t>
  </si>
  <si>
    <t>kg CH4/mile</t>
  </si>
  <si>
    <t>2020 GHGI distribution segment, also applied to ductile iron and copper mains</t>
  </si>
  <si>
    <t>Distribution mains - Unprotected Steel</t>
  </si>
  <si>
    <t>2020 GHGI distribution segment, also applied to "other" mains</t>
  </si>
  <si>
    <t>Distribution mains - Protected Steel</t>
  </si>
  <si>
    <t>Distribution mains - Plastic</t>
  </si>
  <si>
    <t>2020 GHGI distribution segment, also applied to mains with plastic liners/inserts</t>
  </si>
  <si>
    <t>Distribution services - Unprotected Steel</t>
  </si>
  <si>
    <t>kg CH4/service</t>
  </si>
  <si>
    <t>2020 GHGI distribution segment, also applied to cast iron, ductile iron, and "other" services</t>
  </si>
  <si>
    <t>Distribution services - Protected Steel</t>
  </si>
  <si>
    <t>Distribution services - Plastic</t>
  </si>
  <si>
    <t>2020 GHGI distribution segment, also applied to services with plastic liners/inserts</t>
  </si>
  <si>
    <t>Distribution services - Copper</t>
  </si>
  <si>
    <t>Emission Factors for GHGRP Methodology Sources - Mains and Services</t>
  </si>
  <si>
    <t>GHGRP EFs</t>
  </si>
  <si>
    <t>Mass-based GHGRP emission factors calculated by converting the scf/hour emission factors in Table W-7 of Subpart W using a methane density of 0.0192 scf/kg and assuming continuous operation (8760 hours)</t>
  </si>
  <si>
    <t>Heating Degree Day Summary</t>
  </si>
  <si>
    <t>Population-Weighted State and National Averages</t>
  </si>
  <si>
    <t>Climate Prediction Center - NCEP - NWS - NOAA</t>
  </si>
  <si>
    <t>State</t>
  </si>
  <si>
    <t>Cumulative Heating Degree Days</t>
  </si>
  <si>
    <t>Normalization Factor 
(US HDD / State HDD)</t>
  </si>
  <si>
    <t>Alabama</t>
  </si>
  <si>
    <t>Alaska</t>
  </si>
  <si>
    <t>Arizona</t>
  </si>
  <si>
    <t>Arkansas</t>
  </si>
  <si>
    <t>California</t>
  </si>
  <si>
    <t>Colorado</t>
  </si>
  <si>
    <t>Connecticut</t>
  </si>
  <si>
    <t>Delaware</t>
  </si>
  <si>
    <t>DC</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</si>
  <si>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</si>
  <si>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</si>
  <si>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</si>
  <si>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</si>
  <si>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</si>
  <si>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</si>
  <si>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</si>
  <si>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</si>
  <si>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</si>
  <si>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</si>
  <si>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</si>
  <si>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</si>
  <si>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</si>
  <si>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</si>
  <si>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</si>
  <si>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</si>
  <si>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</si>
  <si>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</si>
  <si>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</si>
  <si>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</si>
  <si>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</si>
  <si>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</si>
  <si>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</si>
  <si>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</si>
  <si>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</si>
  <si>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</si>
  <si>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</si>
  <si>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</si>
  <si>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</si>
  <si>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</si>
  <si>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</si>
  <si>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</si>
  <si>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</si>
  <si>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</si>
  <si>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</si>
  <si>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</si>
  <si>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</si>
  <si>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</si>
  <si>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</si>
  <si>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</si>
  <si>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</si>
  <si>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</si>
  <si>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United States</t>
  </si>
  <si>
    <t>Section 1: Distribution Segment Emissions Calculated Using GHGRP Methodology</t>
  </si>
  <si>
    <t>Emissions Source</t>
  </si>
  <si>
    <t>Methane Emissions (Metric Ton CH4)</t>
  </si>
  <si>
    <t>GHGRP Methodology Reference</t>
  </si>
  <si>
    <t>Description of Quantification Method(s)</t>
  </si>
  <si>
    <t>Combustion Units</t>
  </si>
  <si>
    <t>40 CFR 98.233(z)(1); 
40 CFR 98.233(z)(2)</t>
  </si>
  <si>
    <t>Subpart W, as applicable based on fuel type – Calculation using fuel usage records and measured or estimated composition</t>
  </si>
  <si>
    <t>Distribution Mains (sum of emissions from all materials)</t>
  </si>
  <si>
    <t xml:space="preserve">40 CFR 98.233(r)
  </t>
  </si>
  <si>
    <t>Subpart W – Equipment leaks calculated using population counts and emission factors
• Cast Iron Mains 
• Plastic Mains 
• Protected Steel Mains 
• Unprotected Steel Mains</t>
  </si>
  <si>
    <t>Distribution Services (sum of emissions from all materials)</t>
  </si>
  <si>
    <t xml:space="preserve">40 CFR 98.233(r)  </t>
  </si>
  <si>
    <t>Subpart W – Equipment leaks calculated using population counts and emission factors
• Copper services 
• Plastic services 
• Protected steel services 
• Unprotected steel services</t>
  </si>
  <si>
    <t>Equipment Leaks, Above grade transmission-distribution transfer stations</t>
  </si>
  <si>
    <t>40 CFR 98.233(q)(8)(ii); 
40 CFR 98.233(r)(2)(ii);
40 CFR 98.236(q)(3)</t>
  </si>
  <si>
    <t>Subpart W – Develop an emission factor based on equipment leak surveys; calculate emissions using population counts and emission factors</t>
  </si>
  <si>
    <t>Equipment Leaks, Below grade transmission-distribution transfer stations</t>
  </si>
  <si>
    <t>40 CFR 98.233(r)(6)(i); 
40 CFR 98.232(i)(2)</t>
  </si>
  <si>
    <t>Subpart W – Calculation of emissions using population counts and emission factors</t>
  </si>
  <si>
    <t>Equipment Leaks, Above grade metering-regulating stations</t>
  </si>
  <si>
    <t>40 CFR 98.233(r)(6)(ii); 
40 CFR 98.232(i)(3)</t>
  </si>
  <si>
    <t>Equipment Leaks, Below grade metering-regulating stations</t>
  </si>
  <si>
    <t>40 CFR 98.233(r)(6)(i); 
40 CFR 98.232(i)(4)</t>
  </si>
  <si>
    <t>Total GHGRP Methodology Methane Emissions, excluding mains and services (MT)</t>
  </si>
  <si>
    <t>Total GHGRP Methodology Methane Emissions, all sources (MT)</t>
  </si>
  <si>
    <t>Section 2: Distribution Segment Activity Factors for Sources Using GHG Inventory Methodology</t>
  </si>
  <si>
    <t>Activity Data</t>
  </si>
  <si>
    <t>Activity Data Needed (PHMSA data for main mileage and service counts)</t>
  </si>
  <si>
    <t>Distribution Mains, Cast Iron (miles)</t>
  </si>
  <si>
    <t>Miles of cast iron mains</t>
  </si>
  <si>
    <t>Distribution Mains, Unprotected Steel (miles)</t>
  </si>
  <si>
    <t>Miles of unprotected steel mains</t>
  </si>
  <si>
    <t>Distribution Mains, Protected Steel (miles)</t>
  </si>
  <si>
    <t>Miles of protected steel mains</t>
  </si>
  <si>
    <t>Distribution Mains, Plastic (miles)</t>
  </si>
  <si>
    <t>Miles of plastic mains</t>
  </si>
  <si>
    <t>Distribution Mains, Plastic Liners or Inserts (miles)</t>
  </si>
  <si>
    <t>Miles of plastic liners or inserts mains</t>
  </si>
  <si>
    <t>Distribution Mains, Copper (miles)</t>
  </si>
  <si>
    <t>Miles of copper mains</t>
  </si>
  <si>
    <t>Distribution Mains, Ductile Iron (miles)</t>
  </si>
  <si>
    <t>Miles of ductile iron mains</t>
  </si>
  <si>
    <t>Distribution Mains, Other (miles)</t>
  </si>
  <si>
    <t>Miles of other mains</t>
  </si>
  <si>
    <t>Distribution Services, Unprotected Steel (number)</t>
  </si>
  <si>
    <t>Number of unprotected steel services</t>
  </si>
  <si>
    <t>Distribution Services, Protected Steel (number)</t>
  </si>
  <si>
    <t>Number of protected steel services</t>
  </si>
  <si>
    <t>Distribution Services, Plastic (number)</t>
  </si>
  <si>
    <t>Number of plastic services</t>
  </si>
  <si>
    <t>Distribution Services, Copper (number)</t>
  </si>
  <si>
    <t>Number of copper services</t>
  </si>
  <si>
    <t>Distribution Services, Plastic Liners or Inserts (number)</t>
  </si>
  <si>
    <t>Number of plastic liners or inserts services</t>
  </si>
  <si>
    <t>Distribution Services, Cast Iron (number)</t>
  </si>
  <si>
    <t>Number of cast iron services</t>
  </si>
  <si>
    <t>Distribution Services, Ductile Iron (number)</t>
  </si>
  <si>
    <t>Number of ductile iron services</t>
  </si>
  <si>
    <t>Distribution Services, Other (number)</t>
  </si>
  <si>
    <t>Number of other services</t>
  </si>
  <si>
    <t>Distribution Main Mileage (miles)</t>
  </si>
  <si>
    <t>Total miles of distribution mains</t>
  </si>
  <si>
    <t>Average Service Length (feet)</t>
  </si>
  <si>
    <t>Default PHMSA service length. Change if using company-specific service lengths</t>
  </si>
  <si>
    <t>Distribution Service Mileage (miles)</t>
  </si>
  <si>
    <t>Distribution Pipeline Total Mileage (miles)</t>
  </si>
  <si>
    <t>Total miles of distribution mains and services</t>
  </si>
  <si>
    <t>Meters, Outdoor Residential</t>
  </si>
  <si>
    <t>Total number of outdoor residential meters (see NGSI protocol for methodology to calculate number of outdoor meters)</t>
  </si>
  <si>
    <t>Section 3: Distribution Segment Emissions Calculated Using GHG Inventory Methodology</t>
  </si>
  <si>
    <t>GHGI Emissions Factor (See Reference Data)</t>
  </si>
  <si>
    <t>Description of Quantification Method</t>
  </si>
  <si>
    <t>Distribution Mains, Cast Iron</t>
  </si>
  <si>
    <t>GHG Inventory emission factor multiplied by miles of main</t>
  </si>
  <si>
    <t xml:space="preserve">Distribution Mains, Unprotected Steel </t>
  </si>
  <si>
    <t xml:space="preserve">Distribution Mains, Protected Steel </t>
  </si>
  <si>
    <t xml:space="preserve">Distribution Mains, Plastic </t>
  </si>
  <si>
    <t xml:space="preserve">Distribution Mains, Plastic Liners or Inserts </t>
  </si>
  <si>
    <t>GHG Inventory emission factor multiplied by miles of main, uses plastic main emission factor</t>
  </si>
  <si>
    <t xml:space="preserve">Distribution Mains, Copper </t>
  </si>
  <si>
    <t>GHG Inventory emission factor multiplied by miles of main, uses cast iron emission factor</t>
  </si>
  <si>
    <t xml:space="preserve">Distribution Mains, Ductile Iron </t>
  </si>
  <si>
    <t xml:space="preserve">Distribution Mains, Other </t>
  </si>
  <si>
    <t>GHG Inventory emission factor multiplied by miles of main, uses unprotected steel emission factor</t>
  </si>
  <si>
    <t xml:space="preserve">Distribution Services, Unprotected Steel </t>
  </si>
  <si>
    <t>GHG Inventory emission factor multiplied by number of services</t>
  </si>
  <si>
    <t xml:space="preserve">Distribution Services, Protected Steel </t>
  </si>
  <si>
    <t xml:space="preserve">Distribution Services, Plastic </t>
  </si>
  <si>
    <t xml:space="preserve">Distribution Services, Copper </t>
  </si>
  <si>
    <t xml:space="preserve">Distribution Services, Plastic Liners or Inserts </t>
  </si>
  <si>
    <t>GHG Inventory emission factor multiplied by number of services, uses plastic emission factor</t>
  </si>
  <si>
    <t xml:space="preserve">Distribution Services, Cast Iron </t>
  </si>
  <si>
    <t>GHG Inventory emission factor multiplied by number of services, uses unprotected steel emission factor</t>
  </si>
  <si>
    <t xml:space="preserve">Distribution Services, Ductile Iron </t>
  </si>
  <si>
    <t xml:space="preserve">Distribution Services, Other </t>
  </si>
  <si>
    <t>Blowdowns, Distribution pipeline</t>
  </si>
  <si>
    <t>Damages (Distribution Upsets: Mishaps)</t>
  </si>
  <si>
    <t>GHG Inventory emission factor multiplied by number of meters</t>
  </si>
  <si>
    <t>Pressure Relief Valves, Routine maintenance</t>
  </si>
  <si>
    <t>Total GHGI Methodology Methane Emissions, excluding main and services captured by GHGRP (MT)</t>
  </si>
  <si>
    <t>Total GHGI Methodology Methane Emissions, all sources (MT)</t>
  </si>
  <si>
    <t>Description</t>
  </si>
  <si>
    <t>Total Methane Emissions from Natural Gas Distribution, Using GHGRP emission factors for identified pipeline materials  (MT)</t>
  </si>
  <si>
    <t>Total Methane Emissions from Natural Gas Distribution, GHGI emission factors for identified pipeline materials (MT)</t>
  </si>
  <si>
    <t>Section 6: Distribution Segment Methane Throughput</t>
  </si>
  <si>
    <t>Methane Content (percent)</t>
  </si>
  <si>
    <t>Methane Throughput, as reported (Mscf)</t>
  </si>
  <si>
    <t>Methane Throughput, normalized (Mscf)</t>
  </si>
  <si>
    <t>Total Methane Throughput, as reported (Mscf)</t>
  </si>
  <si>
    <t>Total Methane Throughput, normalized (Mscf)</t>
  </si>
  <si>
    <t xml:space="preserve">Description </t>
  </si>
  <si>
    <t>Methane Intensity Calculated with GHGRP emission factors for identified pipeline materials</t>
  </si>
  <si>
    <t>GHGRP Facility-Specific Distribution Segment Methane Intensity, as reported throughput</t>
  </si>
  <si>
    <t>GHGRP Facility-Specific Distribution Segment Methane Intensity, normalized throughput</t>
  </si>
  <si>
    <t>GHGRP Facility-Wide Distribution Segment Methane Intensity, as reported throughput</t>
  </si>
  <si>
    <t>GHGRP Facility-Wide Distribution Segment Methane Intensity, normalized throughput</t>
  </si>
  <si>
    <t>Methane Intensity Calculated with GHG Inventory emission factors for identified pipeline materials</t>
  </si>
  <si>
    <t>Combustion Units (includes external fuel combustion units (e.g. heaters, industrial boilers, commercial and industrial combustion units) with a rated heat capacity &gt;5 MMBtu/hour and internal fuel combustion units (e.g. gasoline or diesel industrial engines, reciprocating engines, gas turbines) with a rated heat &gt;1 MMBtu/hour (or the equivalent of 130 hp))</t>
  </si>
  <si>
    <t>Subpart W – miles of main multiplied by emissions factor</t>
  </si>
  <si>
    <t>Subpart W – number of services multiplied by emissions factor</t>
  </si>
  <si>
    <t>NGSI participants are encouraged to publicly report the following data each year. NGSI requests data at a company level. However, companies may also choose to disclose facility-level methane emissions and intensity.</t>
  </si>
  <si>
    <t>Disclosure Element</t>
  </si>
  <si>
    <t>Reported Data</t>
  </si>
  <si>
    <t>Total Methane Emissions, GHGRP emission factors for mains and services (MT)</t>
  </si>
  <si>
    <t>Total distribution segment methane emissions from GHGRP and non GHGRP facilities, calculated using GHGRP emission factors for mains and services</t>
  </si>
  <si>
    <t>Total Methane Emissions, GHG Inventory emission factors for mains and services (MT)</t>
  </si>
  <si>
    <t>Total distribution segment methane emissions from GHGRP and non GHGRP facilities, calculated using GHG Inventory emission factors for mains and services</t>
  </si>
  <si>
    <t>Natural Gas Delivered to End Users, As Reported (Mscf)</t>
  </si>
  <si>
    <t>Total volume of natural gas delivered to end users from GHGRP facilities and non GHGRP facilities, as reported</t>
  </si>
  <si>
    <t>Natural Gas Delivered to End Users, Normalized (Mscf)</t>
  </si>
  <si>
    <t>Total volume of natural gas delivered to end users from GHGRP facilities and non GHGRP facilities, normalized</t>
  </si>
  <si>
    <t>Methane Content of Delivered Natural Gas, Reported (%)</t>
  </si>
  <si>
    <t>Methane content of delivered natural gas, as reported (weighted average methane content of all throughput).</t>
  </si>
  <si>
    <t>Methane Content of Delivered Natural Gas, Normalized (%)</t>
  </si>
  <si>
    <t>Methane content of delivered natural gas, normalized (weighted average methane content of all throughput)</t>
  </si>
  <si>
    <t>NGSI Methane Emissions Intensity, GHGRP emission factors for mains and services (%)</t>
  </si>
  <si>
    <t>Methane emissions intensity associated with natural gas distribution using reported throughput and GHGRP emission factors for mains and services (methane emissions associated with natural gas distribution divided by total methane throughput)</t>
  </si>
  <si>
    <t>Normalized NGSI Methane Emissions Intensity, GHGRP emission factors for mains and services (%)</t>
  </si>
  <si>
    <t>Methane emissions intensity associated with natural gas distribution using normalized throughput and GHGRP emission factors for mains and services (methane emissions associated with natural gas distribution divided by total methane throughput)</t>
  </si>
  <si>
    <t>NGSI Methane Emissions Intensity, GHG Inventory emission factors for mains and services (%)</t>
  </si>
  <si>
    <t>Methane emissions intensity associated with natural gas distribution using reported throughput and GHG Inventory emission factors for mains and services (methane emissions associated with natural gas distribution divided by total methane throughput)</t>
  </si>
  <si>
    <t>Normalized NGSI Methane Emissions Intensity, GHG Inventory emission factors for mains and services (%)</t>
  </si>
  <si>
    <t>Methane emissions intensity associated with natural gas distribution using normalized throughput and GHG Inventory emission factors for mains and services (methane emissions associated with natural gas distribution divided by total methane throughput)</t>
  </si>
  <si>
    <t>NOAA CPC HDD Data by State for July 1, 2021 to June 30, 2022</t>
  </si>
  <si>
    <t>Cumulative Data for July 1, 2021 to June 30, 2022</t>
  </si>
  <si>
    <t>HDD normalization factors for 2022 reporting year</t>
  </si>
  <si>
    <t>HDD normalization factors for 2021 reporting year</t>
  </si>
  <si>
    <t>HDD normalization factors for 2020 reporting year</t>
  </si>
  <si>
    <t>Yellow Shaded Worksheets are for Information and Reference Purposes Only - No Data Entry Required</t>
  </si>
  <si>
    <t>Natural Gas Sustainability Initiative | (eei.org)</t>
  </si>
  <si>
    <t>Natural Gas Sustainability Initiative (NGSI) - American Gas Association (aga.org)</t>
  </si>
  <si>
    <t>Public Disclosure Worksheet</t>
  </si>
  <si>
    <t>Blue shaded cells designate manually entered emissions and other parametric data.</t>
  </si>
  <si>
    <t>Yellow shaded cells designate manually entered operating or activity data.</t>
  </si>
  <si>
    <t xml:space="preserve">Orange shaded cells designate cells pre-populated with default values. The default values can be replaced with company or facility specific data if available at a company's discretion.  </t>
  </si>
  <si>
    <t>SUPERSEDED FACTORS USED IN RY2022 and EARLIER YEAR REPORTS (For Information Only)</t>
  </si>
  <si>
    <t>Reference Data: Conversion and Emission Factor Data for NGSI Protocol V1.0</t>
  </si>
  <si>
    <t>Conversion Factor</t>
  </si>
  <si>
    <t>Methane Density (Source: 40 CFR 98.233(v))</t>
  </si>
  <si>
    <t>Units</t>
  </si>
  <si>
    <t>FACTORS USED IN RY2023 REPORTS</t>
  </si>
  <si>
    <t>Reference Data: Conversion and Emission Factor Data for NGSI Protocol V2.0</t>
  </si>
  <si>
    <t>Source for NGSI Protocol 2.0</t>
  </si>
  <si>
    <t xml:space="preserve">Version 2.0 Distribution Template - Updates </t>
  </si>
  <si>
    <t>Methane Intensity Reporting Template for the Distribution Segment 
Natural Gas Sustainability Initiative (NGSI) Methane Emissions Intensity Protocol V2.0.</t>
  </si>
  <si>
    <r>
      <t xml:space="preserve">The Dist for populating the "Dist GHGRP Facilities" and "Dist Non-GHGRP Facilities" worksheets is almost identical, with the only difference occurring in Section 1. 
</t>
    </r>
    <r>
      <rPr>
        <b/>
        <u/>
        <sz val="10"/>
        <color rgb="FFFF0000"/>
        <rFont val="Arial"/>
        <family val="2"/>
      </rPr>
      <t>Section 1 GHGRP (Dist GHGRP Facilities Sheet):</t>
    </r>
    <r>
      <rPr>
        <sz val="10"/>
        <color theme="1"/>
        <rFont val="Arial"/>
        <family val="2"/>
      </rPr>
      <t xml:space="preserve">  Input emissions from sources included in the GHGRP. For the "Dist GHGRP Facilities" worksheet, only total methane emissions for each facility as reported to EPA needs to be entered; there is no need to enter source-specific emissions. 
</t>
    </r>
    <r>
      <rPr>
        <b/>
        <u/>
        <sz val="10"/>
        <color rgb="FFFF0000"/>
        <rFont val="Arial"/>
        <family val="2"/>
      </rPr>
      <t>Section 1 Non-GHGRP (Dist Non-GHGRP Facilities Sheet):</t>
    </r>
    <r>
      <rPr>
        <sz val="10"/>
        <color theme="1"/>
        <rFont val="Arial"/>
        <family val="2"/>
      </rPr>
      <t xml:space="preserve">  In the "Dist-Non GHGRP Facilities" worksheet, emissions must be calculated using one of the listed GHGRP-approved methodologies. Because there are multiple methodologies for certain sources, these emission calculations are not automated and must be entered manually. All emissions for sources using the GHGRP methodology should be reported in metric tons of methane. A methane density conversion factor of 0.0192 metric tons / thousand standard cubic feet should be used if necessary.</t>
    </r>
  </si>
  <si>
    <t>Blue Shaded Worksheets are for Entry of Company Data &amp; Calculations - Data Entry Required</t>
  </si>
  <si>
    <t>Green Shaded Worksheet Summarizes Results for Data Disclosure(s) - No Data Entry Required</t>
  </si>
  <si>
    <t>Distribution Segment:  Throughput Methodology Options (Two Options for Throughput):</t>
  </si>
  <si>
    <r>
      <t xml:space="preserve">1.       </t>
    </r>
    <r>
      <rPr>
        <b/>
        <u/>
        <sz val="10"/>
        <color rgb="FFFF0000"/>
        <rFont val="Arial"/>
        <family val="2"/>
      </rPr>
      <t xml:space="preserve">Reported Throughput: </t>
    </r>
    <r>
      <rPr>
        <sz val="10"/>
        <rFont val="Arial"/>
        <family val="2"/>
      </rPr>
      <t xml:space="preserve"> The total volume of natural gas delivered to end users by the distribution company on a throughput basis as reported to EIA for Form 176.  </t>
    </r>
  </si>
  <si>
    <r>
      <t xml:space="preserve">2.       </t>
    </r>
    <r>
      <rPr>
        <b/>
        <u/>
        <sz val="10"/>
        <color rgb="FFFF0000"/>
        <rFont val="Arial"/>
        <family val="2"/>
      </rPr>
      <t>Normalized Throughput:</t>
    </r>
    <r>
      <rPr>
        <sz val="10"/>
        <color theme="1"/>
        <rFont val="Arial"/>
        <family val="2"/>
      </rPr>
      <t xml:space="preserve">  The volume of natural gas delivered to end users as reported to EIA for Form 176, with adjustments to normalize the volumes of gas delivered to residential and commercial customers.</t>
    </r>
  </si>
  <si>
    <t>Throughput Options for Distribution Segment</t>
  </si>
  <si>
    <t xml:space="preserve">NOTE:  The Reported Throughput under Option 1 is the total annual gas delivered volume exactly as it was reported to the EIA on Form 176 so no further explanation is required for this option. </t>
  </si>
  <si>
    <t xml:space="preserve">Heating Degree Day (HDD) Data used for Throughput Normalization </t>
  </si>
  <si>
    <t>Throughput Normalization Calculation Methodology</t>
  </si>
  <si>
    <t xml:space="preserve">The second method follows a normalization approach developed by ONE Future to estimate throughput for companies in the distribution segment.  This normalization approach is intended to adjust the natural gas throughput to account for seasonal variations in temperature across the different regions within the U.S. particularly regarding the high natural gas demand period during the winter season.  For the regions with a longer winter season and consistently colder temperatures, the natural gas demand is higher so throughput is higher and methane intensity per unit of gas delivered tends to be much lower.  The opposite occurs in regions with a short (or no) winter season resulting in significantly lower natural gas demand, lower throughput and higher methane intensity per unit of gas delivered.
The normalization methodology for throughput is a standardized approach for adjusting throughput for the companies in the distribution segment resulting in a more equivalent comparison of methane intensities among different companies within the segment.  It reduces some of the variability that can occur with throughput due to seasonal differences in different regions of the country and it places greater emphasis on the methane emissions portion of the formula that a company has a greater ability to reduce.  
The following list the parameters that go into the normalization methodology calculation:
1.  State-specific and U.S. Population Weighted Heating Degree Day (HDD) values are used to normalize the volumes of gas delivered to residential and commercial customers.  The HDD values are published by the National Oceanic and Atmospheric Administration (NOAA) Climate Prediction Center (CPC).  
2.  Companies can download HDD for individual states in which they operate from NOAA's CPC.  NOAA CPC reports cumulative 12 month data for the period of July 1 of the prior year to June 30 of the reporting year of interest.  The HDD data is not readily available on a 12 month calendar year basis (Jan. 1 to Dec. 31), but the calendar year data can be compiled separately with some additional data processing.  Because it is consistent with prior reporting years and the ONE Future approach, this Version 2.0 reporting template will continue to use the July 1 to June 30 period for HDD data.
3.  The applicable 12 months of HDD data from July 1 to June 30 of the reporting year is readily available from NOAA CPC website.  As an example for reporting year 2021, companies download the entire 12 month period of HDD data from the June 2021 text file located on the NOAA CPC website.  This 12 month dataset includes cumulative state specific and U.S. population weighted HDD data from July 1, 2020 to June 30, 2021. </t>
  </si>
  <si>
    <t>The following outline the steps and calucation methodology used for normalizing throughput for a distribution company</t>
  </si>
  <si>
    <t>1.  Identify the cumulative population weighted HDD value for the state(s) in which the company operates (State HDD) and the population weighted HDD value for the United States (US HDD) for the reporting year.</t>
  </si>
  <si>
    <t>2.  Calculate the normalization factor for each state as the US HDD value divided by the State HDD value</t>
  </si>
  <si>
    <t>The calculation formula for normalized throughput for each state is provided as follows:</t>
  </si>
  <si>
    <t>4.  For each state in which the company operates, add the volume of natural gas delivered to other customers (typically industrial customers) to the normalized volume for residential and commercial customers.  This can be calculated as the total volume (VTotal) minus the residential and commercial volumes.</t>
  </si>
  <si>
    <r>
      <t>3.  For each state in which the company operates, calculate an adjusted throughput for natural gas delivered to residential (V</t>
    </r>
    <r>
      <rPr>
        <vertAlign val="subscript"/>
        <sz val="10"/>
        <color theme="1"/>
        <rFont val="Arial"/>
        <family val="2"/>
      </rPr>
      <t>Res</t>
    </r>
    <r>
      <rPr>
        <sz val="10"/>
        <color theme="1"/>
        <rFont val="Arial"/>
        <family val="2"/>
      </rPr>
      <t>) and commercial (V</t>
    </r>
    <r>
      <rPr>
        <vertAlign val="subscript"/>
        <sz val="10"/>
        <color theme="1"/>
        <rFont val="Arial"/>
        <family val="2"/>
      </rPr>
      <t>Comm</t>
    </r>
    <r>
      <rPr>
        <sz val="10"/>
        <color theme="1"/>
        <rFont val="Arial"/>
        <family val="2"/>
      </rPr>
      <t>) customers.  The natural gas delivered to residential and commercial customers is reported on EIA on Form 176.  The normalization factor determined in Step 2 is multiplied by the volume of natural gas delivered to residential (V</t>
    </r>
    <r>
      <rPr>
        <vertAlign val="subscript"/>
        <sz val="10"/>
        <color theme="1"/>
        <rFont val="Arial"/>
        <family val="2"/>
      </rPr>
      <t>Res</t>
    </r>
    <r>
      <rPr>
        <sz val="10"/>
        <color theme="1"/>
        <rFont val="Arial"/>
        <family val="2"/>
      </rPr>
      <t>) plus the volume of natural gas delivered to commercial (V</t>
    </r>
    <r>
      <rPr>
        <vertAlign val="subscript"/>
        <sz val="10"/>
        <color theme="1"/>
        <rFont val="Arial"/>
        <family val="2"/>
      </rPr>
      <t>Comm</t>
    </r>
    <r>
      <rPr>
        <sz val="10"/>
        <color theme="1"/>
        <rFont val="Arial"/>
        <family val="2"/>
      </rPr>
      <t>) customers.</t>
    </r>
  </si>
  <si>
    <t>US HDD = Population weighted heating degree day (HDD) for the U.S. for the applicable 12 month period of July 1 to June 30</t>
  </si>
  <si>
    <t>State HDD = Population weighted heating degree day (HDD) for the state in which the which the distribution company operates for the applicable 12 month period of July 1 to June 30</t>
  </si>
  <si>
    <t>Section 1:  Data Entry Required (GHGRP Reported Methane Emissions for each Facility)</t>
  </si>
  <si>
    <t xml:space="preserve">Section 3:  Auto-Calculated No Data Entry Required </t>
  </si>
  <si>
    <t>Section 2:  Yellow Cells (Data Entry), Orange Cells (Use Defaults or Enter Facility Specific Data), and Green Cells (Auto-Calculated)</t>
  </si>
  <si>
    <t>Residential meters</t>
  </si>
  <si>
    <t>Commercial Meters</t>
  </si>
  <si>
    <t>Industrial Meters</t>
  </si>
  <si>
    <t>Mass-based GHGRP emission factors calculated by converting the scf/hour emission factors in Table W-7 of Subpart W using a methane density of 0.0192 kg/scf and assuming continuous operation (8760 hours)</t>
  </si>
  <si>
    <t>Meters, Commercial</t>
  </si>
  <si>
    <t>Meters, Industrial</t>
  </si>
  <si>
    <t xml:space="preserve">Meters, Commercial </t>
  </si>
  <si>
    <t>GHG Inventory emission factor multiplied by miles of pipeline (mains and service)
Companies should use the average service length reported annually to PHMSA to convert services counts to services mileage. If an average service length is not available, companies should use PHMSA’s default length of 90 feet/service. See Row 37.</t>
  </si>
  <si>
    <t xml:space="preserve">Section 4:  Auto-Calculated No Data Entry Required </t>
  </si>
  <si>
    <t>Total Methane Emissions, Using GHGRP emission factors for identified pipeline materials (MT, sum of Row 14 and 70)</t>
  </si>
  <si>
    <t>Total Methane Emissions, Using GHGI emission factors for identified pipeline materials (MT, sum of Row 13 and 71)</t>
  </si>
  <si>
    <t xml:space="preserve">Section 5:  Auto-Calculated No Data Entry Required </t>
  </si>
  <si>
    <t>Section 6:  Blue Cells (Data Entry Required), Orange Cells (Use Defaults or Enter Facility Specific Data), and Green Cells (Auto-Calculated)</t>
  </si>
  <si>
    <t xml:space="preserve">Section 7:  Auto-Calculated No Data Entry Required </t>
  </si>
  <si>
    <t>HDD normalization factors for 2023 reporting year</t>
  </si>
  <si>
    <t>ALABAMA</t>
  </si>
  <si>
    <t>ALASKA</t>
  </si>
  <si>
    <t>ARIZONA</t>
  </si>
  <si>
    <t>ARKANSAS</t>
  </si>
  <si>
    <t>CALIFORNIA</t>
  </si>
  <si>
    <t>COLORADO</t>
  </si>
  <si>
    <t>CONNECTICUT</t>
  </si>
  <si>
    <t>DELAWARE</t>
  </si>
  <si>
    <t>DISTRCT COLUMBIA</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</si>
  <si>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</si>
  <si>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</si>
  <si>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</si>
  <si>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</si>
  <si>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</si>
  <si>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</si>
  <si>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</si>
  <si>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</si>
  <si>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</si>
  <si>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</si>
  <si>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</si>
  <si>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</si>
  <si>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</si>
  <si>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</si>
  <si>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</si>
  <si>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</si>
  <si>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</si>
  <si>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</si>
  <si>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</si>
  <si>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</si>
  <si>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</si>
  <si>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</si>
  <si>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</si>
  <si>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</si>
  <si>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</si>
  <si>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</si>
  <si>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</si>
  <si>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</si>
  <si>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</si>
  <si>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</si>
  <si>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</si>
  <si>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</si>
  <si>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</si>
  <si>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</si>
  <si>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</si>
  <si>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</si>
  <si>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</si>
  <si>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</si>
  <si>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</si>
  <si>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</si>
  <si>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</si>
  <si>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</si>
  <si>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https://ftp.cpc.ncep.noaa.gov/htdocs/products/analysis_monitoring/cdus/degree_days/archives/Heating degree Days/monthly states/2023/Jun 2023.txt</t>
  </si>
  <si>
    <t>Step by Step Instructions for Updating 12 Month HDDs from NOAA-CPC Site</t>
  </si>
  <si>
    <t>https://www.cpc.ncep.noaa.gov/products/analysis_monitoring/cdus/degree_days/</t>
  </si>
  <si>
    <t>Step #</t>
  </si>
  <si>
    <r>
      <t xml:space="preserve">Go to the bottom of the page (see screenshot below) click on the </t>
    </r>
    <r>
      <rPr>
        <b/>
        <u/>
        <sz val="11"/>
        <color rgb="FFFF0000"/>
        <rFont val="Calibri"/>
        <family val="2"/>
        <scheme val="minor"/>
      </rPr>
      <t>1997-current</t>
    </r>
    <r>
      <rPr>
        <b/>
        <sz val="11"/>
        <color rgb="FFFF0000"/>
        <rFont val="Calibri"/>
        <family val="2"/>
        <scheme val="minor"/>
      </rPr>
      <t xml:space="preserve"> link.</t>
    </r>
  </si>
  <si>
    <r>
      <t xml:space="preserve">Click on </t>
    </r>
    <r>
      <rPr>
        <b/>
        <u/>
        <sz val="11"/>
        <color rgb="FFFF0000"/>
        <rFont val="Calibri"/>
        <family val="2"/>
        <scheme val="minor"/>
      </rPr>
      <t>Heating Degree Days</t>
    </r>
    <r>
      <rPr>
        <b/>
        <sz val="11"/>
        <color rgb="FFFF0000"/>
        <rFont val="Calibri"/>
        <family val="2"/>
        <scheme val="minor"/>
      </rPr>
      <t xml:space="preserve"> link as shown in the screenshot below</t>
    </r>
  </si>
  <si>
    <t>Click on the NOAA CPC website below or copy the path directly into browser</t>
  </si>
  <si>
    <r>
      <t xml:space="preserve">Click on </t>
    </r>
    <r>
      <rPr>
        <b/>
        <u/>
        <sz val="11"/>
        <color rgb="FFFF0000"/>
        <rFont val="Calibri"/>
        <family val="2"/>
        <scheme val="minor"/>
      </rPr>
      <t xml:space="preserve">monthly states/ </t>
    </r>
    <r>
      <rPr>
        <b/>
        <sz val="11"/>
        <color rgb="FFFF0000"/>
        <rFont val="Calibri"/>
        <family val="2"/>
        <scheme val="minor"/>
      </rPr>
      <t>link as shown in the screenshot below</t>
    </r>
  </si>
  <si>
    <t>The HDD monthly data from the text file includes 12 months HDD data for the period ending on June 30, xxxx aligning with the reporting year of emissions and throughput</t>
  </si>
  <si>
    <t xml:space="preserve">              HEATING DEGREE DAY DATA MONTHLY SUMMARY</t>
  </si>
  <si>
    <t xml:space="preserve">     POPULATION-WEIGHTED STATE,REGIONAL,AND NATIONAL AVERAGES</t>
  </si>
  <si>
    <t xml:space="preserve">              CLIMATE PREDICTION CENTER-NCEP-NWS-NOAA</t>
  </si>
  <si>
    <t xml:space="preserve"> </t>
  </si>
  <si>
    <t xml:space="preserve">                     MONTHLY DATA FOR JUN 2022</t>
  </si>
  <si>
    <t xml:space="preserve">                 ACCUMULATIONS ARE FROM JULY 1, 2021</t>
  </si>
  <si>
    <t xml:space="preserve">         -999 = NORMAL LESS THAN 100 OR RATIO INCALCULABLE</t>
  </si>
  <si>
    <t>STATE</t>
  </si>
  <si>
    <t>MONTH</t>
  </si>
  <si>
    <t>MON</t>
  </si>
  <si>
    <t>CUM</t>
  </si>
  <si>
    <t>TOTAL</t>
  </si>
  <si>
    <t>DEV</t>
  </si>
  <si>
    <t>FROM</t>
  </si>
  <si>
    <t>NORM</t>
  </si>
  <si>
    <t>L YR</t>
  </si>
  <si>
    <t>PRCT</t>
  </si>
  <si>
    <t>DISTRCT COLUMB</t>
  </si>
  <si>
    <t>IA    0</t>
  </si>
  <si>
    <t>REGION</t>
  </si>
  <si>
    <t>NEW ENGLAND</t>
  </si>
  <si>
    <t>MIDDLE ATLANTIC</t>
  </si>
  <si>
    <t>E N CENTRAL</t>
  </si>
  <si>
    <t>W N CENTRAL</t>
  </si>
  <si>
    <t>SOUTH ATLANTIC</t>
  </si>
  <si>
    <t>E S CENTRAL</t>
  </si>
  <si>
    <t>W S CENTRAL</t>
  </si>
  <si>
    <t>MOUNTAIN</t>
  </si>
  <si>
    <t>PACIFIC</t>
  </si>
  <si>
    <t>UNITED STATES</t>
  </si>
  <si>
    <t xml:space="preserve">             HEATING DEGREE DAY DATA MONTHLY SUMMARY</t>
  </si>
  <si>
    <t xml:space="preserve">                     MONTHLY DATA FOR JUN 2023</t>
  </si>
  <si>
    <t xml:space="preserve">                 ACCUMULATIONS ARE FROM JULY 1, 2022</t>
  </si>
  <si>
    <t xml:space="preserve">  </t>
  </si>
  <si>
    <t>GAS</t>
  </si>
  <si>
    <t>HOME</t>
  </si>
  <si>
    <t>HEAT</t>
  </si>
  <si>
    <t>ING CU</t>
  </si>
  <si>
    <t>STOMER</t>
  </si>
  <si>
    <t>WEIGHT</t>
  </si>
  <si>
    <t>ED</t>
  </si>
  <si>
    <t>OIL</t>
  </si>
  <si>
    <t>ELECT</t>
  </si>
  <si>
    <t>RIC H</t>
  </si>
  <si>
    <t>OME H</t>
  </si>
  <si>
    <t>EATING</t>
  </si>
  <si>
    <t>CUSTOM</t>
  </si>
  <si>
    <t>ER WEI</t>
  </si>
  <si>
    <t>GHTED</t>
  </si>
  <si>
    <t xml:space="preserve">                     MONTHLY DATA FOR JUN 2020</t>
  </si>
  <si>
    <t xml:space="preserve">                 ACCUMULATIONS ARE FROM JULY 1, 2019</t>
  </si>
  <si>
    <t xml:space="preserve">                     MONTHLY DATA FOR JUN 2021</t>
  </si>
  <si>
    <t xml:space="preserve">                 ACCUMULATIONS ARE FROM JULY 1, 2020</t>
  </si>
  <si>
    <t>Cumulative Data for July 1, 2022 to June 30, 2023</t>
  </si>
  <si>
    <t>NOAA CPC HDD Data by State for July 1, 2022 to June 30, 2023</t>
  </si>
  <si>
    <t>NOAA CPC HDD Data by State for July 1, 2020 to June 30, 2021</t>
  </si>
  <si>
    <t>NOAA CPC HDD Data by State for July 1, 2019 to June 30, 2020</t>
  </si>
  <si>
    <t>Cumulative Data for July 1, 2020 to June 30, 2021</t>
  </si>
  <si>
    <t>Cumulative Data for July 1, 2019 to June 30, 2020</t>
  </si>
  <si>
    <t>https://ftp.cpc.ncep.noaa.gov/htdocs/products/analysis_monitoring/cdus/degree_days/archives/Heating degree Days/monthly states/2021/Jun 2021.txt</t>
  </si>
  <si>
    <t>https://ftp.cpc.ncep.noaa.gov/htdocs/products/analysis_monitoring/cdus/degree_days/archives/Heating degree Days/monthly states/2022/Jun 2022.txt</t>
  </si>
  <si>
    <t>https://ftp.cpc.ncep.noaa.gov/htdocs/products/analysis_monitoring/cdus/degree_days/archives/Heating degree Days/monthly states/2020/Jun 2020.txt</t>
  </si>
  <si>
    <t>Copying the current reporting year population weighted HDD data to this workbook</t>
  </si>
  <si>
    <r>
      <t>Click on the applicable</t>
    </r>
    <r>
      <rPr>
        <b/>
        <u/>
        <sz val="11"/>
        <color rgb="FFFF0000"/>
        <rFont val="Calibri"/>
        <family val="2"/>
        <scheme val="minor"/>
      </rPr>
      <t xml:space="preserve"> year</t>
    </r>
    <r>
      <rPr>
        <b/>
        <sz val="11"/>
        <color rgb="FFFF0000"/>
        <rFont val="Calibri"/>
        <family val="2"/>
        <scheme val="minor"/>
      </rPr>
      <t xml:space="preserve"> similar to the screenshot below that corresponds to the current reporting year being used for emissions and throughput data.  For example, the 2023 reporting year for emissions and throughput would use the 2023 HDD data accessible via the </t>
    </r>
    <r>
      <rPr>
        <b/>
        <u/>
        <sz val="11"/>
        <color rgb="FFFF0000"/>
        <rFont val="Calibri"/>
        <family val="2"/>
        <scheme val="minor"/>
      </rPr>
      <t xml:space="preserve">2023/ </t>
    </r>
    <r>
      <rPr>
        <b/>
        <sz val="11"/>
        <color rgb="FFFF0000"/>
        <rFont val="Calibri"/>
        <family val="2"/>
        <scheme val="minor"/>
      </rPr>
      <t>link below.</t>
    </r>
  </si>
  <si>
    <r>
      <t>To get a cumulative 12 month HDD total, please click on the</t>
    </r>
    <r>
      <rPr>
        <b/>
        <u/>
        <sz val="11"/>
        <color rgb="FFFF0000"/>
        <rFont val="Calibri"/>
        <family val="2"/>
        <scheme val="minor"/>
      </rPr>
      <t xml:space="preserve"> Jun xxxx.txt.</t>
    </r>
    <r>
      <rPr>
        <b/>
        <sz val="11"/>
        <color rgb="FFFF0000"/>
        <rFont val="Calibri"/>
        <family val="2"/>
        <scheme val="minor"/>
      </rPr>
      <t xml:space="preserve">  The other monthly text files only contain data for a partial 12 month period.  June has a complete 12 month dataset.</t>
    </r>
  </si>
  <si>
    <t>Format the text data copied to the applicable "HDD_07xxxx to 06xxxx" worksheet</t>
  </si>
  <si>
    <t>Compiling the cumulative State &amp; U.S. HDD Data to this worksheet and Calculating the Normalization Factor</t>
  </si>
  <si>
    <t xml:space="preserve">Location of Facility (State Name; dropdown) </t>
  </si>
  <si>
    <t>Total Natural Gas Throughput, as reported (Mscf)</t>
  </si>
  <si>
    <t>Natural gas delivered to residential customers (Mscf)</t>
  </si>
  <si>
    <t>Natural gas delivered to commercial customers (Mscf)</t>
  </si>
  <si>
    <t>Natural gas delivered to all other (industrial etc.) customers (Mscf)</t>
  </si>
  <si>
    <t xml:space="preserve">Natural gas delivered to residential customers (Mscf) by the distribution system in the state specified in Row 88.    </t>
  </si>
  <si>
    <t xml:space="preserve">Natural gas delivered to commercial customers (Mscf) by the distribution system in the state specified in Row 88.    </t>
  </si>
  <si>
    <t xml:space="preserve">Natural gas delivered to all other (industrial etc.) customers (Mscf) by the distribution system in the state specified in Row 88.    </t>
  </si>
  <si>
    <t>Natural Gas Throughput, normalized (Mscf)</t>
  </si>
  <si>
    <r>
      <t xml:space="preserve">The total volume of natural gas delivered to end users by the distribution company on a throughput basis as reported to EIA on Form 176.  </t>
    </r>
    <r>
      <rPr>
        <b/>
        <sz val="10"/>
        <color theme="1"/>
        <rFont val="Arial"/>
        <family val="2"/>
      </rPr>
      <t xml:space="preserve">This is calculated as the sum of Rows 90 to 92. </t>
    </r>
  </si>
  <si>
    <t>Normalized volume of natural gas delivered to end users after applying the state normalization factor to the volumes of gas delivered to residential and commercial customers in that state.</t>
  </si>
  <si>
    <t>GHGRP facility methane intensity calculated with GHGRP emission factors for identified types of mains and services (facility methane emissions from Row 75 / (facility methane throughput from Row 95 or Row 96 * methane density))</t>
  </si>
  <si>
    <t>Methane intensity across all GHGRP facilities calculated using GHGRP emission factors for identified types of mains and services (total methane emissions from Row 81 / (total methane throughput from Row 97 or Row 98 * methane density))</t>
  </si>
  <si>
    <t>GHGRP facility methane intensity calculated with GHG Inventory emission factors for identified types of mains and services (facility methane emissions from Row 76 / (facility methane throughput from Row 95 or Row 96 * methane density))</t>
  </si>
  <si>
    <t>Methane intensity across all GHGRP facilities calculated using GHG Inventory emission factors for identified types of mains and services (total methane emissions from Row 82 / (total methane throughput from Row 97 or Row 98 * methane density))</t>
  </si>
  <si>
    <t>Section 1:  Data Entry Required (GHGRP - Based Methane Emissions for each Facility)</t>
  </si>
  <si>
    <t xml:space="preserve">Total methane emissions from GHGRP-reporting facilities calculated using GHGRP emission factors for identified main and service materials (sum of Row 81) </t>
  </si>
  <si>
    <t>Total methane emissions from GHGRP-reporting facilities calculated using GHG Inventory emission factors for identified main and service materials (sum of Row 82)</t>
  </si>
  <si>
    <t>GHG Inventory emission factor multiplied by miles of pipeline (mains and service)
Companies should use the average service length reported annually to PHMSA to convert services counts to services mileage. If an average service length is not available, companies should use PHMSA’s default length of 90 feet/service. See Row 44.</t>
  </si>
  <si>
    <t xml:space="preserve">Natural gas delivered to residential customers (Mscf) by the distribution system in the state specified in Row 94.    </t>
  </si>
  <si>
    <t xml:space="preserve">Natural gas delivered to commercial customers (Mscf) by the distribution system in the state specified in Row 94.    </t>
  </si>
  <si>
    <t xml:space="preserve">Natural gas delivered to all other (industrial etc.) customers (Mscf) by the distribution system in the state specified in Row 94.    </t>
  </si>
  <si>
    <r>
      <t xml:space="preserve">The total volume of natural gas delivered to end users by the distribution company on a throughput basis as reported to EIA on Form 176.  </t>
    </r>
    <r>
      <rPr>
        <b/>
        <sz val="10"/>
        <color theme="1"/>
        <rFont val="Arial"/>
        <family val="2"/>
      </rPr>
      <t xml:space="preserve">This is calculated as the sum of Rows 96 to 98. </t>
    </r>
  </si>
  <si>
    <t>GHGRP facility methane intensity calculated with GHGRP emission factors for identified types of mains and services (facility methane emissions from Row 81 / (facility methane throughput from Row 101 or Row 102 * methane density))</t>
  </si>
  <si>
    <t>Methane intensity across all GHGRP facilities calculated using GHGRP emission factors for identified types of mains and services (total methane emissions from Row 87 / (total methane throughput from Row 103 or Row 104 * methane density))</t>
  </si>
  <si>
    <t>GHGRP facility methane intensity calculated with GHG Inventory emission factors for identified types of mains and services (facility methane emissions from Row 82 / (facility methane throughput from Row 101 or Row 102 * methane density))</t>
  </si>
  <si>
    <t>Methane intensity across all GHGRP facilities calculated using GHG Inventory emission factors for identified types of mains and services (total methane emissions from Row 88 / (total methane throughput from Row 103 or Row 104 * methane density))</t>
  </si>
  <si>
    <t>State Level HDD &amp; Normalization Factors updated annually.  Please follow instructions Steps 1 to 10 in Columns A to G to update this data for current reporting year.</t>
  </si>
  <si>
    <t>The HDD data that was copied under Step 8 needs to be formatted into separate columns to properly separate the different columns of data.  That is done by  doing the following to the data contained in the worksheet.</t>
  </si>
  <si>
    <r>
      <t xml:space="preserve">a.  The raw data from Step 7 needs to be copy and pasted into the current reporting year worksheet which is the last tab in this workbook.    
</t>
    </r>
    <r>
      <rPr>
        <b/>
        <sz val="11"/>
        <color rgb="FFFF0000"/>
        <rFont val="Calibri"/>
        <family val="2"/>
        <scheme val="minor"/>
      </rPr>
      <t xml:space="preserve">As an example, the  "HDD_072022 to 062023" worksheet includes the raw HDD data used for normalizing throughput for reporting year 2023.  This data was copied directly from the NOAA-CPC website.   Each subsequent reporting year would have a  new tab added to the workbook that has a new name &amp; time period.  This new tab would have the raw data for that time period copied into that worksheet.  </t>
    </r>
    <r>
      <rPr>
        <sz val="11"/>
        <rFont val="Calibri"/>
        <family val="2"/>
        <scheme val="minor"/>
      </rPr>
      <t xml:space="preserve"> </t>
    </r>
  </si>
  <si>
    <t>NOTE:  V2.0 NGSI Protocol does not change the list of emission sources being reported in the NGSI Distribution Reporting Template.</t>
  </si>
  <si>
    <t>Enter Company Name</t>
  </si>
  <si>
    <t>Enter GHGRP Facility Names</t>
  </si>
  <si>
    <t>Enter Non-GHGRP Facility Names</t>
  </si>
  <si>
    <t xml:space="preserve">Company Summary Information Worksheet </t>
  </si>
  <si>
    <t xml:space="preserve">Section 5: Total Methane Emissions ALL GHGRP Facilities (based on GHGRP and GHGi Factors for identified pipeline materials)  </t>
  </si>
  <si>
    <t>Section 4: Total Methane Emissions PER GHGRP Distribution Facility (based on GHGRP and GHGi Factors for identified pipeline materials)</t>
  </si>
  <si>
    <t>Natural Gas Distribution Company A</t>
  </si>
  <si>
    <t>2023 GHGi emissions for Distribution segment</t>
  </si>
  <si>
    <t xml:space="preserve">2023 GHGi  emissions for Distribution segment; factor unchanged from 2020 GHGi </t>
  </si>
  <si>
    <t xml:space="preserve">2023 GHGi emissions for Distribution segment; factor unchanged from 2020 GHGi </t>
  </si>
  <si>
    <t>2023 GHGi emissions for Distribution segment; factor unchanged from 2020 GHGi; also applied to ductile iron and copper mains</t>
  </si>
  <si>
    <t>2023 GHGi emissions for Distribution segment; factor unchanged from 2020 GHGi; also applied to other mains</t>
  </si>
  <si>
    <t>2023 GHGi emissions for Distribution segment; factor unchanged from 2020 GHGi; also applied to mains with plastic liners/inserts</t>
  </si>
  <si>
    <t>2023 GHGi emissions for Distribution segment; factor unchanged from 2020 GHGi; also applied to cast iron, ductile iron, and "other" services</t>
  </si>
  <si>
    <t>2023 GHGi emissions for Distribution segment; factor unchanged from 2020 GHGi; also applied to services with plastic liners/inserts</t>
  </si>
  <si>
    <t>If ERROR is specified, please recheck values entered in Section 1.0</t>
  </si>
  <si>
    <r>
      <rPr>
        <b/>
        <u/>
        <sz val="10"/>
        <color rgb="FFFF0000"/>
        <rFont val="Arial"/>
        <family val="2"/>
      </rPr>
      <t>QA Check</t>
    </r>
    <r>
      <rPr>
        <b/>
        <sz val="10"/>
        <color rgb="FFFF0000"/>
        <rFont val="Arial"/>
        <family val="2"/>
      </rPr>
      <t xml:space="preserve">
Rows 13 and 14 Total Methane for All GHGRP Facilities and Sources in Section 1.0</t>
    </r>
  </si>
  <si>
    <r>
      <rPr>
        <b/>
        <u/>
        <sz val="10"/>
        <color rgb="FFFF0000"/>
        <rFont val="Arial"/>
        <family val="2"/>
      </rPr>
      <t>QA Check</t>
    </r>
    <r>
      <rPr>
        <b/>
        <sz val="10"/>
        <color rgb="FFFF0000"/>
        <rFont val="Arial"/>
        <family val="2"/>
      </rPr>
      <t xml:space="preserve">
Rows 70 and 71 Total Methane for All GHGRP Facilities using GHGi Factors in Section 3.0</t>
    </r>
  </si>
  <si>
    <t>If ERROR is specified, please recheck values entered in Section 2.0</t>
  </si>
  <si>
    <r>
      <rPr>
        <b/>
        <u/>
        <sz val="10"/>
        <color rgb="FFFF0000"/>
        <rFont val="Arial"/>
        <family val="2"/>
      </rPr>
      <t>QA Check</t>
    </r>
    <r>
      <rPr>
        <b/>
        <sz val="10"/>
        <color rgb="FFFF0000"/>
        <rFont val="Arial"/>
        <family val="2"/>
      </rPr>
      <t xml:space="preserve">
Rows 75 and 76 Total Methane for All GHGRP Facilities using GHGRP &amp; GHGi Factors for identified pipeline materials</t>
    </r>
  </si>
  <si>
    <t>If ERROR is specified, please recheck values entered in Sections 1.0 and 2.0</t>
  </si>
  <si>
    <r>
      <rPr>
        <b/>
        <u/>
        <sz val="10"/>
        <color rgb="FFFF0000"/>
        <rFont val="Arial"/>
        <family val="2"/>
      </rPr>
      <t>QA Check</t>
    </r>
    <r>
      <rPr>
        <b/>
        <sz val="10"/>
        <color rgb="FFFF0000"/>
        <rFont val="Arial"/>
        <family val="2"/>
      </rPr>
      <t xml:space="preserve">
Rows 81 and 82 Total Methane for All GHGRP Facilities using GHGRP &amp; GHGi Factors for identified pipeline materials</t>
    </r>
  </si>
  <si>
    <t>Distribution Segment Throughput (Reported and Normalized)</t>
  </si>
  <si>
    <r>
      <rPr>
        <b/>
        <u/>
        <sz val="10"/>
        <color rgb="FFFF0000"/>
        <rFont val="Arial"/>
        <family val="2"/>
      </rPr>
      <t>QA Check</t>
    </r>
    <r>
      <rPr>
        <b/>
        <sz val="10"/>
        <color rgb="FFFF0000"/>
        <rFont val="Arial"/>
        <family val="2"/>
      </rPr>
      <t xml:space="preserve">
Rows 97 and 98 Total Methane Throughput for All GHGRP Facilities (Reported &amp; Normalized)</t>
    </r>
  </si>
  <si>
    <t>Section 7: Distribution Segment Natural Gas Methane Emissions Intensity (PERCENT)</t>
  </si>
  <si>
    <t>If ERROR is specified, please recheck values entered in Section 6.0</t>
  </si>
  <si>
    <t>If ERROR is specified, please recheck values entered in Sections 6.0</t>
  </si>
  <si>
    <t>If ERROR is specified, please recheck values entered in Sections 1.0, 2.0, and 6.0</t>
  </si>
  <si>
    <r>
      <rPr>
        <b/>
        <u/>
        <sz val="10"/>
        <color rgb="FFFF0000"/>
        <rFont val="Arial"/>
        <family val="2"/>
      </rPr>
      <t>QA Check</t>
    </r>
    <r>
      <rPr>
        <b/>
        <sz val="10"/>
        <color rgb="FFFF0000"/>
        <rFont val="Arial"/>
        <family val="2"/>
      </rPr>
      <t xml:space="preserve">
Rows 107 and 108 Methane Intensity for All GHGRP Facilities calc. with GHGRP Factors (Reported &amp; Normalized)</t>
    </r>
  </si>
  <si>
    <r>
      <rPr>
        <b/>
        <u/>
        <sz val="10"/>
        <color rgb="FFFF0000"/>
        <rFont val="Arial"/>
        <family val="2"/>
      </rPr>
      <t>QA Check</t>
    </r>
    <r>
      <rPr>
        <b/>
        <sz val="10"/>
        <color rgb="FFFF0000"/>
        <rFont val="Arial"/>
        <family val="2"/>
      </rPr>
      <t xml:space="preserve">
Rows 112 and 113 Methane Intensity for All GHGRP Facilities calc. with GHGi Factors (Reported &amp; Normalized)</t>
    </r>
  </si>
  <si>
    <r>
      <rPr>
        <b/>
        <u/>
        <sz val="10"/>
        <color rgb="FFFF0000"/>
        <rFont val="Arial"/>
        <family val="2"/>
      </rPr>
      <t>QA Check</t>
    </r>
    <r>
      <rPr>
        <b/>
        <sz val="10"/>
        <color rgb="FFFF0000"/>
        <rFont val="Arial"/>
        <family val="2"/>
      </rPr>
      <t xml:space="preserve">
Rows 19 and 20 Total Methane for All Non-GHGRP Facilities and Sources in Section 1.0</t>
    </r>
  </si>
  <si>
    <r>
      <rPr>
        <b/>
        <u/>
        <sz val="10"/>
        <color rgb="FFFF0000"/>
        <rFont val="Arial"/>
        <family val="2"/>
      </rPr>
      <t>QA Check</t>
    </r>
    <r>
      <rPr>
        <b/>
        <sz val="10"/>
        <color rgb="FFFF0000"/>
        <rFont val="Arial"/>
        <family val="2"/>
      </rPr>
      <t xml:space="preserve">
Rows 76 and 77 Total Methane for All Non-GHGRP Facilities using GHGi Factors in Section 3.0</t>
    </r>
  </si>
  <si>
    <r>
      <rPr>
        <b/>
        <u/>
        <sz val="10"/>
        <color rgb="FFFF0000"/>
        <rFont val="Arial"/>
        <family val="2"/>
      </rPr>
      <t>QA Check</t>
    </r>
    <r>
      <rPr>
        <b/>
        <sz val="10"/>
        <color rgb="FFFF0000"/>
        <rFont val="Arial"/>
        <family val="2"/>
      </rPr>
      <t xml:space="preserve">
Rows 81 and 82 Total Methane for All Non-GHGRP Facilities using GHGRP &amp; GHGi Factors for identified pipeline materials</t>
    </r>
  </si>
  <si>
    <t>Section 4: Total Methane Emissions PER NON-GHGRP Distribution Facility (based on GHGRP and GHGi Factors for identified pipeline materials)</t>
  </si>
  <si>
    <t xml:space="preserve">Section 5: Total Methane Emissions ALL NON-GHGRP Facilities (based on GHGRP and GHGi Factors for identified pipeline materials)  </t>
  </si>
  <si>
    <r>
      <rPr>
        <b/>
        <u/>
        <sz val="10"/>
        <color rgb="FFFF0000"/>
        <rFont val="Arial"/>
        <family val="2"/>
      </rPr>
      <t>QA Check</t>
    </r>
    <r>
      <rPr>
        <b/>
        <sz val="10"/>
        <color rgb="FFFF0000"/>
        <rFont val="Arial"/>
        <family val="2"/>
      </rPr>
      <t xml:space="preserve">
Rows 87 and 88 Total Methane for All Non-GHGRP Facilities using GHGRP &amp; GHGi Factors for identified pipeline materials</t>
    </r>
  </si>
  <si>
    <r>
      <rPr>
        <b/>
        <u/>
        <sz val="10"/>
        <color rgb="FFFF0000"/>
        <rFont val="Arial"/>
        <family val="2"/>
      </rPr>
      <t>QA Check</t>
    </r>
    <r>
      <rPr>
        <b/>
        <sz val="10"/>
        <color rgb="FFFF0000"/>
        <rFont val="Arial"/>
        <family val="2"/>
      </rPr>
      <t xml:space="preserve">
Rows 103 and 104 Total Methane Throughput for All Non-GHGRP Facilities (Reported &amp; Normalized)</t>
    </r>
  </si>
  <si>
    <r>
      <rPr>
        <b/>
        <u/>
        <sz val="10"/>
        <color rgb="FFFF0000"/>
        <rFont val="Arial"/>
        <family val="2"/>
      </rPr>
      <t>QA Check</t>
    </r>
    <r>
      <rPr>
        <b/>
        <sz val="10"/>
        <color rgb="FFFF0000"/>
        <rFont val="Arial"/>
        <family val="2"/>
      </rPr>
      <t xml:space="preserve">
Rows 113 and 114 Methane Intensity for All Non-GHGRP Facilities calc. with GHGRP Factors (Reported &amp; Normalized)</t>
    </r>
  </si>
  <si>
    <r>
      <rPr>
        <b/>
        <u/>
        <sz val="10"/>
        <color rgb="FFFF0000"/>
        <rFont val="Arial"/>
        <family val="2"/>
      </rPr>
      <t>QA Check</t>
    </r>
    <r>
      <rPr>
        <b/>
        <sz val="10"/>
        <color rgb="FFFF0000"/>
        <rFont val="Arial"/>
        <family val="2"/>
      </rPr>
      <t xml:space="preserve">
Rows 118 and 119 Methane Intensity for All Non-GHGRP Facilities calc. with GHGi Factors (Reported &amp; Normalized)</t>
    </r>
  </si>
  <si>
    <t xml:space="preserve">Company Information Worksheet (Complete this worksheet first)
</t>
  </si>
  <si>
    <t>2023 GHGi emissions for Distribution segment; the 2020 GHGi had a single combined factor for commercial &amp; industrial meters while the 2023 GHGi specified two separate factors for commerical and industrial meters incorporated into this updated V2.0 reporting template</t>
  </si>
  <si>
    <t xml:space="preserve">NOTE:  For those factors noted as unchanged from the 2020 GHGi, this was not intentionally kept unchanged.  These are the factors that were specified in the 2023 GHGi and they just happen to have remained the same as the factors from the 2020 GHGi. </t>
  </si>
  <si>
    <t>GHG Inventory emission factor multiplied by number of meters.  For previous years based on the 2020 GHGi, this factor was a single combined commercial &amp; industrial meters emission factor.  The 2023 GHGi specified a separate factor for commercial meters and a separate factor for industrial meters and these two factors are incorporated into this updated template.</t>
  </si>
  <si>
    <t>Total number of commercial meters</t>
  </si>
  <si>
    <t>Total number of industrial meters</t>
  </si>
  <si>
    <t>GHGRP emission factors for mains and services</t>
  </si>
  <si>
    <t>GHGi emission factors for mains and services</t>
  </si>
  <si>
    <t>Methane Intensity Summary of Results*</t>
  </si>
  <si>
    <t>*More detailed information is included in the Dist GHGRP Facilities worksheet, Dist Non-GHGRP Facilities worksheet, and the Public Disclosure Data worksheet</t>
  </si>
  <si>
    <t xml:space="preserve">Section 1:  Dist GHGRP and Non-GHGRP Facilities Worksheets
</t>
  </si>
  <si>
    <t xml:space="preserve">Sections 2 to 7:  Dist GHGRP and Non-GHGRP Facilities Worksheets
</t>
  </si>
  <si>
    <t xml:space="preserve">All auto-calculated cells are locked to prevent inadvertent editing by users of the templates. </t>
  </si>
  <si>
    <r>
      <t xml:space="preserve">Data Entry Worksheet for GHGRP Facilities
Distribution Segment
</t>
    </r>
    <r>
      <rPr>
        <b/>
        <sz val="10"/>
        <color rgb="FFFF0000"/>
        <rFont val="Arial"/>
        <family val="2"/>
      </rPr>
      <t xml:space="preserve">All auto-calculated cells are locked to prevent inadvertent editing by users of the templates. </t>
    </r>
  </si>
  <si>
    <r>
      <t xml:space="preserve">Data Entry Worksheet for Non-GHGRP Facilities
Distribution Segment
</t>
    </r>
    <r>
      <rPr>
        <b/>
        <sz val="10"/>
        <color rgb="FFFF0000"/>
        <rFont val="Arial"/>
        <family val="2"/>
      </rPr>
      <t xml:space="preserve">All auto-calculated cells are locked to prevent inadvertent editing by users of the templates. </t>
    </r>
  </si>
  <si>
    <r>
      <t xml:space="preserve">Summary Disclosure Data (Auto-Calculated; No Data Entry Required)
</t>
    </r>
    <r>
      <rPr>
        <b/>
        <sz val="10"/>
        <color rgb="FFFF0000"/>
        <rFont val="Arial"/>
        <family val="2"/>
      </rPr>
      <t xml:space="preserve">All auto-calculated cells are locked to prevent inadvertent editing by users of the templates. </t>
    </r>
  </si>
  <si>
    <r>
      <t>Normalized V</t>
    </r>
    <r>
      <rPr>
        <vertAlign val="subscript"/>
        <sz val="10"/>
        <color theme="1"/>
        <rFont val="Arial"/>
        <family val="2"/>
      </rPr>
      <t>state</t>
    </r>
    <r>
      <rPr>
        <sz val="10"/>
        <color theme="1"/>
        <rFont val="Arial"/>
        <family val="2"/>
      </rPr>
      <t xml:space="preserve"> = Normalized throughput for the state in which the distribution company operates</t>
    </r>
  </si>
  <si>
    <r>
      <t>V</t>
    </r>
    <r>
      <rPr>
        <vertAlign val="subscript"/>
        <sz val="10"/>
        <color theme="1"/>
        <rFont val="Arial"/>
        <family val="2"/>
      </rPr>
      <t xml:space="preserve">Res </t>
    </r>
    <r>
      <rPr>
        <sz val="10"/>
        <color theme="1"/>
        <rFont val="Arial"/>
        <family val="2"/>
      </rPr>
      <t>= Volume of natural gas delivered to residential customers</t>
    </r>
    <r>
      <rPr>
        <vertAlign val="subscript"/>
        <sz val="10"/>
        <color theme="1"/>
        <rFont val="Arial"/>
        <family val="2"/>
      </rPr>
      <t xml:space="preserve"> </t>
    </r>
  </si>
  <si>
    <r>
      <t>V</t>
    </r>
    <r>
      <rPr>
        <vertAlign val="subscript"/>
        <sz val="10"/>
        <color theme="1"/>
        <rFont val="Arial"/>
        <family val="2"/>
      </rPr>
      <t xml:space="preserve">Comm </t>
    </r>
    <r>
      <rPr>
        <sz val="10"/>
        <color theme="1"/>
        <rFont val="Arial"/>
        <family val="2"/>
      </rPr>
      <t>= Volume of natural gas delivered to commercial customers</t>
    </r>
    <r>
      <rPr>
        <vertAlign val="subscript"/>
        <sz val="10"/>
        <color theme="1"/>
        <rFont val="Arial"/>
        <family val="2"/>
      </rPr>
      <t xml:space="preserve"> </t>
    </r>
  </si>
  <si>
    <r>
      <t>V</t>
    </r>
    <r>
      <rPr>
        <vertAlign val="subscript"/>
        <sz val="10"/>
        <color theme="1"/>
        <rFont val="Arial"/>
        <family val="2"/>
      </rPr>
      <t xml:space="preserve">Total </t>
    </r>
    <r>
      <rPr>
        <sz val="10"/>
        <color theme="1"/>
        <rFont val="Arial"/>
        <family val="2"/>
      </rPr>
      <t>= Total volume of natural gas delivered  to all customers (residential, commercial and other customers).  Other customers are typically industrial customers whose natural gas deliveries have less variability on a seasonal basis.</t>
    </r>
  </si>
  <si>
    <t>Emission Factor Basis for
Pipeline Mains &amp; Services</t>
  </si>
  <si>
    <t>Methane Intensity (percent)
(As Reported Throughput Basis)</t>
  </si>
  <si>
    <t>Methane Intensity (percent)
(HDD Normalized Throughput Basis)</t>
  </si>
  <si>
    <t>"GHGRP Facility Name"</t>
  </si>
  <si>
    <t>"Non-GHGRP Facility Name"</t>
  </si>
  <si>
    <t>Overview, Instructions &amp; References Worksheets</t>
  </si>
  <si>
    <r>
      <t xml:space="preserve">These worksheets have been separated into individual worksheets with a revised layout to improve readability.  The original template had all of these sheets included in one worksheet.  </t>
    </r>
    <r>
      <rPr>
        <sz val="11"/>
        <color rgb="FFFF0000"/>
        <rFont val="Calibri"/>
        <family val="2"/>
        <scheme val="minor"/>
      </rPr>
      <t>All auto-calculated cells are locked to prevent inadvertent editing by users of the templates. The blue, yellow, and orange highlighted cells are editable where users are instructed to either input their company’s emissions, activity or operating data or have the option of replacing the default pre-populated data.</t>
    </r>
  </si>
  <si>
    <t>Emission Factor References Worksheet</t>
  </si>
  <si>
    <t xml:space="preserve">To help separate the different sets of worksheets, some blank worksheet tabs have been added. These are called "Information Sheets", "Data Entry Sheets", and "Summary Data".  Each of these worksheets are shaded in the same color as the set of worksheets to the right of them.  The "Data Entry Sheets" shaded in blue are the only worksheets requiring entering of company or facility specific data and emissions. </t>
  </si>
  <si>
    <t xml:space="preserve">A company information worksheet has been added for entering company and facility names.  Please complete this worksheet first as part of the data entry sheets.  This worksheet also includes a methane intensity summary of results table that will get auto-populated once all the methane emissions, activity data, and throughput data has been entered in the other two worksheets for GHGRP and Non-GHGRP facilities.  </t>
  </si>
  <si>
    <t>Dist GHGRP and Dist Non-GHGRP Worksheets</t>
  </si>
  <si>
    <t xml:space="preserve">On the Dist GHGRP and Dist Non-GHGRP Facilities worksheets, either "Data Entry Required" or "No Data Entry Required" have been added above each of the sections within the worksheets. </t>
  </si>
  <si>
    <t>Dist GHGRP, Dist Non-GHGRP and Public Disclosure Data Worksheets</t>
  </si>
  <si>
    <t xml:space="preserve">The Dist GHGRP, Dist Non-GHGRP Facilities, and Public Disclosure Data worksheet rows/columns/cells have been color coded to match the spreadsheet key to show what sections and cells require data to be entered and what sections and cells are auto-calculated.  </t>
  </si>
  <si>
    <t>The emission factors listed in Column J of Section 3.0 of the Dist GHGRP and Dist Non-GHGRP worksheets were updated to the most recent GHGi factors finalized in the 2023 GHGi.</t>
  </si>
  <si>
    <t xml:space="preserve">The Dist GHGRP, Dist Non-GHGRP Facilities, and Public Disclosure Data worksheets each include a spreadsheet key table showing what each of the color codes mean.  </t>
  </si>
  <si>
    <t>Auto-calculated QA checks have been added in Columns O to S of the Dist GHGRP and Dist Non-GHGRP worksheets.  These QA checks are setup to validate that the methane emission and throughput totals are being calculated correctly in the applicable sections of the two worksheets.  These checks are provided as a basic supplemental tool to help users spot and correct potential data-entry errors; however, it may not detect 100% of input errors and does not guarantee accuracy.  It is recommended that the user also perform their own QA/validation on all of their data being entered in this template.</t>
  </si>
  <si>
    <t xml:space="preserve">The GHGi factors from EPA's 2020 National GHG Inventory emissions (2020 GHGi) that was used for NGSI reporting year 2022 (RY2022) emissions and earlier reporting years under V1.0 of the NGSI Protocol has been superseded in the NGSI Protocol V2.0 and the updated factors are shown in the second table in the "Emission Factor References" worksheet.  Some of the updated factors are based on the latest updates from the EPA's 2023 National GHG Inventory (2023 GHGi) and some factors have remained unchanged from V1.0 of the NGSI Protocol.    </t>
  </si>
  <si>
    <t>Blank Worksheet Separators Added</t>
  </si>
  <si>
    <t>Company Information Worksheet Added</t>
  </si>
  <si>
    <r>
      <rPr>
        <sz val="10"/>
        <color theme="0" tint="-0.499984740745262"/>
        <rFont val="Calibri"/>
        <family val="2"/>
        <scheme val="minor"/>
      </rPr>
      <t xml:space="preserve">NGSI Template V1.0 </t>
    </r>
    <r>
      <rPr>
        <sz val="10"/>
        <color theme="0" tint="-0.499984740745262"/>
        <rFont val="Aptos Narrow"/>
        <family val="2"/>
      </rPr>
      <t>© 2021 M.J. Bradley &amp; Associates, LLC.</t>
    </r>
    <r>
      <rPr>
        <sz val="10"/>
        <color theme="1"/>
        <rFont val="Calibri"/>
        <family val="2"/>
        <scheme val="minor"/>
      </rPr>
      <t xml:space="preserve">
</t>
    </r>
    <r>
      <rPr>
        <b/>
        <sz val="10"/>
        <color theme="9" tint="-0.499984740745262"/>
        <rFont val="Calibri"/>
        <family val="2"/>
        <scheme val="minor"/>
      </rPr>
      <t xml:space="preserve">NGSI Template V2.0 © 2024 SLR International Corporation
For questions or technical support, contact
</t>
    </r>
    <r>
      <rPr>
        <b/>
        <u/>
        <sz val="10"/>
        <color theme="9" tint="-0.499984740745262"/>
        <rFont val="Calibri"/>
        <family val="2"/>
        <scheme val="minor"/>
      </rPr>
      <t>NGSIsupport@slrconsulting.com</t>
    </r>
  </si>
  <si>
    <t xml:space="preserve">QA/Validation Check Added </t>
  </si>
  <si>
    <t>Complete the company information worksheet first followed by the "Dist GHGRP Facilities" and "Dist Non-GHGRP Facilities" worksheets.</t>
  </si>
  <si>
    <t>Green indicates that no data entry is required; cells auto-calculate once the entries in the prior sections are entered.</t>
  </si>
  <si>
    <t>This worksheet gets auto-populated so no data entry is required.  This worksheet provides the information that companies can report publicly to be consistent with the NGSI Methane Emissions Intensity Protocol V2.0.</t>
  </si>
  <si>
    <t xml:space="preserve">a.  Insert an additional 4 columns prior to Column J on this worksheet such that the prior reporting year HDD data currently in Columns J to M in Rows 4 to 65 get shifted to the right by 4 columns.
b.  Copy and paste the header rows in the blank columns and rows from Columns J to M and Rows 4 to 13.   See screenshot below as an example of the header rows to be copied to these columns and rows.  Please update the headers as needed to reflect the current reporting year period and the current ftp link that goes directly to the current reporting year HDD data.  </t>
  </si>
  <si>
    <r>
      <t xml:space="preserve">c.  Copy and paste the current reporting year </t>
    </r>
    <r>
      <rPr>
        <b/>
        <sz val="11"/>
        <color rgb="FFFF0000"/>
        <rFont val="Calibri"/>
        <family val="2"/>
        <scheme val="minor"/>
      </rPr>
      <t>CUM Total</t>
    </r>
    <r>
      <rPr>
        <b/>
        <sz val="11"/>
        <color theme="1"/>
        <rFont val="Calibri"/>
        <family val="2"/>
        <scheme val="minor"/>
      </rPr>
      <t xml:space="preserve"> </t>
    </r>
    <r>
      <rPr>
        <sz val="11"/>
        <color theme="1"/>
        <rFont val="Calibri"/>
        <family val="2"/>
        <scheme val="minor"/>
      </rPr>
      <t xml:space="preserve">HDD state level data from the current reporting year HDD worksheet from Alabama to Wyoming to this worksheet from Cells K14 to K64.
d. Copy and paste the U.S. </t>
    </r>
    <r>
      <rPr>
        <b/>
        <sz val="11"/>
        <color rgb="FFFF0000"/>
        <rFont val="Calibri"/>
        <family val="2"/>
        <scheme val="minor"/>
      </rPr>
      <t>CUM Total</t>
    </r>
    <r>
      <rPr>
        <sz val="11"/>
        <color theme="1"/>
        <rFont val="Calibri"/>
        <family val="2"/>
        <scheme val="minor"/>
      </rPr>
      <t xml:space="preserve"> HDD data value to Cell K65.  This U.S. value is located 11 rows below Wyoming just below the Regional HDD data in the 4th column to the right of United States.  
e.  Once the CUM Total state and U.S. HDD data is copied into this worksheet, the state level normalization factor (U.S. HDD divided by State HDD) can be calculated in Cells L14 to L65.  You can view this formula in one of the cells in Column L or Column R.  This formula needs to be copied in Column L for the entire list of states.</t>
    </r>
  </si>
  <si>
    <t>Total miles of distribution services. Companies should use the average service length reported annually to PHMSA to convert services counts to services mileage. If an average service length is not available, companies should use PHMSA’s default length of 90 feet/service.</t>
  </si>
  <si>
    <t>Default PHMSA service length. Change if using company-specific service lengths.</t>
  </si>
  <si>
    <t>Total methane emissions from GHGRP-reporting facilities calculated using GHGRP emission factors for identified main and service materials (sum of Row 75).</t>
  </si>
  <si>
    <t>Total methane emissions from GHGRP-reporting facilities calculated using GHG Inventory emission factors for identified main and service materials (sum of Row 76).</t>
  </si>
  <si>
    <t>To convert throughput to methane, the reporting company can use and disclose its own estimate of the methane content of received gas or can use a default factor of 93.4 percent. Change value for each facility as appropriate.</t>
  </si>
  <si>
    <t>To calculate total methane throughput, multiply methane content by natural gas throughput (Row 93 * Row 89).</t>
  </si>
  <si>
    <t>To calculate normalized methane throughput, multiply methane content by the normalized natural gas throughput (Row 94 * Row 89).</t>
  </si>
  <si>
    <t>Total company-wide distribution segment methane throughput for GHGRP facilities; sum of  methane throughput across all facilities (as reported) (sum of Row 95).</t>
  </si>
  <si>
    <t>Total normalized company-wide distribution segment methane throughput for GHGRP facilities; sum of  methane throughput across all facilities (normalized) (sum of Row 96).</t>
  </si>
  <si>
    <t>To calculate total methane throughput, multiply methane content by natural gas throughput (Row 95 * Row 99).</t>
  </si>
  <si>
    <t>Using the dropdown list, choose the name of the state where the distribution facility (system) is physically located.  This is needed to auto-calculate the normalized throughput in Rows 100 and 102.</t>
  </si>
  <si>
    <t>To calculate normalized methane throughput, multiply methane content by the normalized natural gas throughput (Row 95 * Row 100).</t>
  </si>
  <si>
    <t>Total company-wide distribution segment methane throughput for GHGRP facilities; sum of  methane throughput across all facilities (as reported) (sum of Row 101).</t>
  </si>
  <si>
    <t>Total normalized company-wide distribution segment methane throughput for GHGRP facilities; sum of  methane throughput across all facilities (normalized) (sum of Row 102).</t>
  </si>
  <si>
    <t>Using the dropdown list, choose the name of the state where the distribution facility (system) is physically located.  This is needed to auto-calculate the normalized throughput in Rows 94 and 96.</t>
  </si>
  <si>
    <t>V2.0 Updates_Please Read First Worksheet</t>
  </si>
  <si>
    <t xml:space="preserve">Description of Data Entry and Calculation Worksheets 
(Company Information, Dist GHGRP Facilities, Dist Non-GHGRP Facilities and Public Disclosure Data)
</t>
  </si>
  <si>
    <t>The first three sheets under the data entry grouping described in the sections below include the entry of company and facility specific data and emissions.  There are equations built into some of the cells for use in calculating methane emissions and methane intensity for facilities that trigger reporting under Subpart W of EPA's GHGRP ["Dist GHGRP Facilities" worksheet] and facilities that do not trigger reporting under GHGRP ["Dist Non-GHGRP Facilities" worksheet]. 
The summary data grouping ["Public Disclosure Data" worksheet] highlights information that companies would report publicly to be consistent with the NGSI Methane Emissions Intensity Protocol V2.0. The "Public Disclosure Data" sheet captures company-level data for all facilities in the segment. General instructions are provided below; each individual row has more detailed instructions. Please reference the NGSI Methane Emissions Intensity Protocol V2.0 for additional guidance.</t>
  </si>
  <si>
    <r>
      <rPr>
        <b/>
        <u/>
        <sz val="10"/>
        <color rgb="FFFF0000"/>
        <rFont val="Arial"/>
        <family val="2"/>
      </rPr>
      <t>Section 2:</t>
    </r>
    <r>
      <rPr>
        <sz val="10"/>
        <color theme="1"/>
        <rFont val="Arial"/>
        <family val="2"/>
      </rPr>
      <t xml:space="preserve">  Input activity data for specific sources not covered by the GHGRP in the yellow-shaded cells. 
</t>
    </r>
    <r>
      <rPr>
        <b/>
        <u/>
        <sz val="10"/>
        <color rgb="FFFF0000"/>
        <rFont val="Arial"/>
        <family val="2"/>
      </rPr>
      <t>Section 3:</t>
    </r>
    <r>
      <rPr>
        <sz val="10"/>
        <color theme="1"/>
        <rFont val="Arial"/>
        <family val="2"/>
      </rPr>
      <t xml:space="preserve">  Auto-calculates emissions from the specific sources entered in Section 2 are automatically calculated in Section 3 with embedded formulas using the GHG Inventory emission factors. 
</t>
    </r>
    <r>
      <rPr>
        <b/>
        <u/>
        <sz val="10"/>
        <color rgb="FFFF0000"/>
        <rFont val="Arial"/>
        <family val="2"/>
      </rPr>
      <t>Section 4:</t>
    </r>
    <r>
      <rPr>
        <sz val="10"/>
        <color theme="1"/>
        <rFont val="Arial"/>
        <family val="2"/>
      </rPr>
      <t xml:space="preserve">  Auto-calculates total methane emissions from all sources (GHGRP and GHGi based sources) for each facility.
</t>
    </r>
    <r>
      <rPr>
        <b/>
        <u/>
        <sz val="10"/>
        <color rgb="FFFF0000"/>
        <rFont val="Arial"/>
        <family val="2"/>
      </rPr>
      <t>Section 5:</t>
    </r>
    <r>
      <rPr>
        <sz val="10"/>
        <color theme="1"/>
        <rFont val="Arial"/>
        <family val="2"/>
      </rPr>
      <t xml:space="preserve">  Auto-calculates total methane emissions from all GHGRP reportable facilities that includes GHGRP and GHGi based sources.
</t>
    </r>
    <r>
      <rPr>
        <b/>
        <u/>
        <sz val="10"/>
        <color rgb="FFFF0000"/>
        <rFont val="Arial"/>
        <family val="2"/>
      </rPr>
      <t>Section 6:</t>
    </r>
    <r>
      <rPr>
        <sz val="10"/>
        <color theme="1"/>
        <rFont val="Arial"/>
        <family val="2"/>
      </rPr>
      <t xml:space="preserve">  Enter the state where each distribution facility system is located along with the residential, commercial, and industrial throughput for the reporting year.  If you have a facility (or system) specific methane content for the natural gas transported by the distribution facility, please enter the value(s) in this section.  Otherwise, a default value of 93.4% for the distribution segment will be used. 
</t>
    </r>
    <r>
      <rPr>
        <b/>
        <u/>
        <sz val="10"/>
        <color rgb="FFFF0000"/>
        <rFont val="Arial"/>
        <family val="2"/>
      </rPr>
      <t>Section 7:</t>
    </r>
    <r>
      <rPr>
        <sz val="10"/>
        <color rgb="FFFF0000"/>
        <rFont val="Arial"/>
        <family val="2"/>
      </rPr>
      <t xml:space="preserve">  </t>
    </r>
    <r>
      <rPr>
        <sz val="10"/>
        <color theme="1"/>
        <rFont val="Arial"/>
        <family val="2"/>
      </rPr>
      <t>Methane Intensity is auto-calculated in this section for methane emissions based on GHGRP and GHGi factors and reported and normalized throughput for each distribution facility (or system) and the total combined methane intensity for all GHGRP and Non-GHGRP distribution segment assets.</t>
    </r>
  </si>
  <si>
    <t>The above EEI and AGA logos are hyperlinks that take a user directly to the home page of the EEI and AGA websites.  The hyperlinks below the logos take a user directly to the website where the NGSI Protocol V2.0 and segment reporting templates are located and can be downloaded.</t>
  </si>
  <si>
    <r>
      <t xml:space="preserve">The NGSI Methane Emissions Intensity Protocol v 1.0 describes a methodology for calculating company-level methane emission intensities for each segment of the natural gas supply chain in which a company operates. 
The protocol encompasses the following methane emission sources and methodologies for the applicable natural gas industry segment in this reporting template: 
1.  Methane emission sources from facilities that trigger reporting under EPA's Greenhouse Gas Reporting Program (GHGRP).
2.  Methane emission sources from facilities that do not trigger reporting under EPA's GHGRP.
3.  A subset of methane emission sources that are not currently required to be reported under EPA's existing GHGRP.
The emissions from the sources are calculated using a combination of company reported activity data, GHGRP and EPA's National Greenhouse Gas Inventory (GHGi) specified methodologies and emission factors.  
</t>
    </r>
    <r>
      <rPr>
        <b/>
        <sz val="10"/>
        <color theme="1"/>
        <rFont val="Arial"/>
        <family val="2"/>
      </rPr>
      <t>NOTE:</t>
    </r>
    <r>
      <rPr>
        <sz val="10"/>
        <color theme="1"/>
        <rFont val="Arial"/>
        <family val="2"/>
      </rPr>
      <t xml:space="preserve">  The Onshore Production, Gathering &amp; Boosting, and Processing segments covered in the NGSI protocols includes an approach to allocating methane emissions to the natural gas and liquids (crude oil, condensate, and other hydrocarbon liquids) produced and processed in these segments.  The Transmission &amp; Storage and Distribution segments require only minimal levels of liquid processing intended primarily to meet natural gas quality specifications for natural gas pipeline transportation and delivery to end users.  Therefore, the methane emissions from the Transmission &amp; Storage and Distribution segments are allocated solely to natural gas. 
</t>
    </r>
    <r>
      <rPr>
        <b/>
        <u/>
        <sz val="10"/>
        <color rgb="FFFF0000"/>
        <rFont val="Arial"/>
        <family val="2"/>
      </rPr>
      <t>General Description of Methane Intensity Methodology</t>
    </r>
    <r>
      <rPr>
        <sz val="10"/>
        <color theme="1"/>
        <rFont val="Arial"/>
        <family val="2"/>
      </rPr>
      <t xml:space="preserve">
1. </t>
    </r>
    <r>
      <rPr>
        <b/>
        <sz val="10"/>
        <color theme="1"/>
        <rFont val="Arial"/>
        <family val="2"/>
      </rPr>
      <t xml:space="preserve"> Numerator (mass of methane emitted):</t>
    </r>
    <r>
      <rPr>
        <sz val="10"/>
        <color theme="1"/>
        <rFont val="Arial"/>
        <family val="2"/>
      </rPr>
      <t xml:space="preserve">  Company methane emissions for each of their natural gas segments in which they operate serves as the numerator for the methane intensity formula for that segment.
2.  </t>
    </r>
    <r>
      <rPr>
        <b/>
        <sz val="10"/>
        <color theme="1"/>
        <rFont val="Arial"/>
        <family val="2"/>
      </rPr>
      <t>Denominator (volume of natural gas):</t>
    </r>
    <r>
      <rPr>
        <sz val="10"/>
        <color theme="1"/>
        <rFont val="Arial"/>
        <family val="2"/>
      </rPr>
      <t xml:space="preserve">  Volume of natural gas produced for companies in the Onshore Production and Gathering &amp; Boosting segments, volume of processed natural gas for the companies in the Gas Processing segment, and volume of Natural Gas Throughput for companies in the Transmission &amp; Storage and Distribution segments serves as the numerator for the methane intensity formula within each of these segments.
3.  </t>
    </r>
    <r>
      <rPr>
        <b/>
        <sz val="10"/>
        <color theme="1"/>
        <rFont val="Arial"/>
        <family val="2"/>
      </rPr>
      <t>Denominator Conversion to Methane (volume of natural gas to mass of methane)</t>
    </r>
    <r>
      <rPr>
        <sz val="10"/>
        <color theme="1"/>
        <rFont val="Arial"/>
        <family val="2"/>
      </rPr>
      <t xml:space="preserve">:  The denominator determined in #2 needs to be converted from total natural gas produced, processed, or transported (throughput) to the methane portion of the natural gas volume by applying an average methane content to that volume.  After the volume gets converted to methane, the standard density of methane (0.0192 kg/standard cubic feet(scf)) is applied to convert to mass of methane
4.  </t>
    </r>
    <r>
      <rPr>
        <b/>
        <sz val="10"/>
        <color theme="1"/>
        <rFont val="Arial"/>
        <family val="2"/>
      </rPr>
      <t>Methane Intensity (percent)</t>
    </r>
    <r>
      <rPr>
        <sz val="10"/>
        <color theme="1"/>
        <rFont val="Arial"/>
        <family val="2"/>
      </rPr>
      <t xml:space="preserve"> = Numerator (#1) divided by Denominator (#3) multiplied by 100 to get a methane intensity as a percentage.
</t>
    </r>
    <r>
      <rPr>
        <sz val="10"/>
        <rFont val="Arial"/>
        <family val="2"/>
      </rPr>
      <t>Additional details on the methodology and approach are available in the NGSI Methane Emissions Intensity Protocol V2.0.</t>
    </r>
  </si>
  <si>
    <t>Distribution Segment Throughput Normalization</t>
  </si>
  <si>
    <t>For the distribution segment, there are two methods for throughput reporting under the NGSI Protocol:  (1) As Reported Throughput, and (2) Heating Degree Day (HDD) Normalized Throughput.  NGSI Template V2.0 for the Distribution Segment auto-calculates methane intensity for both as-reported throughput and HDD-normalized throughput—this occurs in Section 7 of the template. This version of the Distribution Segment template auto-calculates normalized throughput using the National Oceanic and Atmospheric Administration (NOAA) Climate Prediction Center (CPC) HDD normalization factors for the 2023 reporting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</si>
</sst>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
    <numFmt numFmtId="166" formatCode="0.0%"/>
    <numFmt numFmtId="167" formatCode="0.0000%"/>
  </numFmts>
  <fonts count="68">
    <font>
      <sz val="11"/>
      <color theme="1"/>
      <name val="Calibri"/>
      <family val="2"/>
      <scheme val="minor"/>
    </font>
    <font>
      <sz val="10"/>
      <color theme="1"/>
      <name val="Arial"/>
      <family val="2"/>
    </font>
    <font>
      <sz val="10"/>
      <color rgb="FFFF0000"/>
      <name val="Arial"/>
      <family val="2"/>
    </font>
    <font>
      <b/>
      <sz val="10"/>
      <color theme="1"/>
      <name val="Arial"/>
      <family val="2"/>
    </font>
    <font>
      <sz val="10"/>
      <name val="Arial"/>
      <family val="2"/>
    </font>
    <font>
      <i/>
      <sz val="10"/>
      <color theme="1"/>
      <name val="Arial"/>
      <family val="2"/>
    </font>
    <font>
      <sz val="14"/>
      <color theme="0"/>
      <name val="Arial"/>
      <family val="2"/>
    </font>
    <font>
      <b/>
      <sz val="14"/>
      <color theme="0"/>
      <name val="Arial"/>
      <family val="2"/>
    </font>
    <font>
      <sz val="10"/>
      <color theme="0"/>
      <name val="Arial"/>
      <family val="2"/>
    </font>
    <font>
      <sz val="9"/>
      <color theme="1"/>
      <name val="Arial"/>
      <family val="2"/>
    </font>
    <font>
      <b/>
      <sz val="11"/>
      <color theme="1"/>
      <name val="Calibri"/>
      <family val="2"/>
      <scheme val="minor"/>
    </font>
    <font>
      <b/>
      <sz val="12"/>
      <color theme="1"/>
      <name val="Arial"/>
      <family val="2"/>
    </font>
    <font>
      <sz val="11"/>
      <color theme="1"/>
      <name val="Calibri"/>
      <family val="2"/>
      <scheme val="minor"/>
    </font>
    <font>
      <sz val="12"/>
      <color theme="1"/>
      <name val="Calibri"/>
      <family val="2"/>
      <scheme val="minor"/>
    </font>
    <font>
      <b/>
      <sz val="10"/>
      <name val="Arial"/>
      <family val="2"/>
    </font>
    <font>
      <b/>
      <sz val="10"/>
      <color rgb="FFFF0000"/>
      <name val="Arial"/>
      <family val="2"/>
    </font>
    <font>
      <b/>
      <sz val="11"/>
      <color rgb="FFFF0000"/>
      <name val="Calibri"/>
      <family val="2"/>
      <scheme val="minor"/>
    </font>
    <font>
      <b/>
      <sz val="14"/>
      <color theme="1"/>
      <name val="Arial"/>
      <family val="2"/>
    </font>
    <font>
      <sz val="8"/>
      <color theme="1" tint="0.499984740745262"/>
      <name val="Arial"/>
      <family val="2"/>
    </font>
    <font>
      <sz val="11"/>
      <color rgb="FFFF0000"/>
      <name val="Calibri"/>
      <family val="2"/>
      <scheme val="minor"/>
    </font>
    <font>
      <b/>
      <sz val="12"/>
      <color theme="0"/>
      <name val="Arial"/>
      <family val="2"/>
    </font>
    <font>
      <u/>
      <sz val="11"/>
      <color theme="10"/>
      <name val="Calibri"/>
      <family val="2"/>
      <scheme val="minor"/>
    </font>
    <font>
      <b/>
      <sz val="11"/>
      <color theme="0"/>
      <name val="Arial"/>
      <family val="2"/>
    </font>
    <font>
      <b/>
      <u/>
      <sz val="20"/>
      <color rgb="FFFF0000"/>
      <name val="Calibri"/>
      <family val="2"/>
      <scheme val="minor"/>
    </font>
    <font>
      <b/>
      <sz val="12"/>
      <color rgb="FF0070C0"/>
      <name val="Calibri"/>
      <family val="2"/>
      <scheme val="minor"/>
    </font>
    <font>
      <b/>
      <u/>
      <sz val="11"/>
      <color theme="1"/>
      <name val="Calibri"/>
      <family val="2"/>
      <scheme val="minor"/>
    </font>
    <font>
      <b/>
      <sz val="22"/>
      <color theme="1"/>
      <name val="Calibri"/>
      <family val="2"/>
      <scheme val="minor"/>
    </font>
    <font>
      <b/>
      <sz val="14"/>
      <color rgb="FFFF0000"/>
      <name val="Arial"/>
      <family val="2"/>
    </font>
    <font>
      <b/>
      <u/>
      <sz val="10"/>
      <color rgb="FFFF0000"/>
      <name val="Arial"/>
      <family val="2"/>
    </font>
    <font>
      <b/>
      <u/>
      <sz val="12"/>
      <color rgb="FFFF0000"/>
      <name val="Arial"/>
      <family val="2"/>
    </font>
    <font>
      <b/>
      <u/>
      <sz val="12"/>
      <color theme="0"/>
      <name val="Arial"/>
      <family val="2"/>
    </font>
    <font>
      <b/>
      <sz val="10"/>
      <color theme="0"/>
      <name val="Arial"/>
      <family val="2"/>
    </font>
    <font>
      <sz val="8"/>
      <color theme="1"/>
      <name val="Arial"/>
      <family val="2"/>
    </font>
    <font>
      <b/>
      <sz val="14"/>
      <color rgb="FFFF0000"/>
      <name val="Calibri"/>
      <family val="2"/>
      <scheme val="minor"/>
    </font>
    <font>
      <b/>
      <i/>
      <sz val="12"/>
      <name val="Arial"/>
      <family val="2"/>
    </font>
    <font>
      <b/>
      <i/>
      <sz val="10"/>
      <color theme="1"/>
      <name val="Arial"/>
      <family val="2"/>
    </font>
    <font>
      <b/>
      <i/>
      <sz val="10"/>
      <name val="Arial"/>
      <family val="2"/>
    </font>
    <font>
      <i/>
      <sz val="10"/>
      <name val="Arial"/>
      <family val="2"/>
    </font>
    <font>
      <b/>
      <i/>
      <u/>
      <sz val="12"/>
      <name val="Arial"/>
      <family val="2"/>
    </font>
    <font>
      <vertAlign val="subscript"/>
      <sz val="10"/>
      <color theme="1"/>
      <name val="Arial"/>
      <family val="2"/>
    </font>
    <font>
      <b/>
      <sz val="16"/>
      <color rgb="FFFF0000"/>
      <name val="Arial"/>
      <family val="2"/>
    </font>
    <font>
      <b/>
      <sz val="11"/>
      <color theme="1"/>
      <name val="Arial"/>
      <family val="2"/>
    </font>
    <font>
      <sz val="11"/>
      <color theme="0"/>
      <name val="Calibri"/>
      <family val="2"/>
      <scheme val="minor"/>
    </font>
    <font>
      <b/>
      <sz val="14"/>
      <color theme="0"/>
      <name val="Calibri"/>
      <family val="2"/>
      <scheme val="minor"/>
    </font>
    <font>
      <b/>
      <u/>
      <sz val="11"/>
      <color rgb="FFFF0000"/>
      <name val="Calibri"/>
      <family val="2"/>
      <scheme val="minor"/>
    </font>
    <font>
      <sz val="10"/>
      <color rgb="FF000000"/>
      <name val="Arial Unicode MS"/>
    </font>
    <font>
      <sz val="11"/>
      <name val="Calibri"/>
      <family val="2"/>
      <scheme val="minor"/>
    </font>
    <font>
      <sz val="14"/>
      <color rgb="FFFF0000"/>
      <name val="Calibri"/>
      <family val="2"/>
      <scheme val="minor"/>
    </font>
    <font>
      <b/>
      <sz val="11"/>
      <color rgb="FFFF0000"/>
      <name val="Arial"/>
      <family val="2"/>
    </font>
    <font>
      <b/>
      <sz val="14"/>
      <name val="Arial"/>
      <family val="2"/>
    </font>
    <font>
      <sz val="14"/>
      <color theme="0"/>
      <name val="Calibri"/>
      <family val="2"/>
      <scheme val="minor"/>
    </font>
    <font>
      <b/>
      <i/>
      <u/>
      <sz val="14"/>
      <name val="Arial"/>
      <family val="2"/>
    </font>
    <font>
      <b/>
      <i/>
      <sz val="11"/>
      <color theme="1"/>
      <name val="Calibri"/>
      <family val="2"/>
      <scheme val="minor"/>
    </font>
    <font>
      <i/>
      <sz val="11"/>
      <color theme="1"/>
      <name val="Calibri"/>
      <family val="2"/>
      <scheme val="minor"/>
    </font>
    <font>
      <b/>
      <sz val="9"/>
      <color rgb="FFFF0000"/>
      <name val="Arial"/>
      <family val="2"/>
    </font>
    <font>
      <sz val="10"/>
      <color theme="1"/>
      <name val="Calibri"/>
      <family val="2"/>
      <scheme val="minor"/>
    </font>
    <font>
      <b/>
      <i/>
      <sz val="18"/>
      <color rgb="FFFF0000"/>
      <name val="Calibri"/>
      <family val="2"/>
      <scheme val="minor"/>
    </font>
    <font>
      <b/>
      <sz val="12"/>
      <color rgb="FFFF0000"/>
      <name val="Calibri"/>
      <family val="2"/>
      <scheme val="minor"/>
    </font>
    <font>
      <sz val="11"/>
      <color theme="1"/>
      <name val="Arial"/>
      <family val="2"/>
    </font>
    <font>
      <b/>
      <sz val="12"/>
      <color theme="1"/>
      <name val="Calibri"/>
      <family val="2"/>
      <scheme val="minor"/>
    </font>
    <font>
      <b/>
      <sz val="14"/>
      <color theme="1"/>
      <name val="Calibri"/>
      <family val="2"/>
      <scheme val="minor"/>
    </font>
    <font>
      <sz val="10"/>
      <color theme="0" tint="-0.499984740745262"/>
      <name val="Calibri"/>
      <family val="2"/>
      <scheme val="minor"/>
    </font>
    <font>
      <sz val="10"/>
      <color theme="0" tint="-0.499984740745262"/>
      <name val="Aptos Narrow"/>
      <family val="2"/>
    </font>
    <font>
      <b/>
      <sz val="10"/>
      <color theme="9" tint="-0.499984740745262"/>
      <name val="Calibri"/>
      <family val="2"/>
      <scheme val="minor"/>
    </font>
    <font>
      <b/>
      <u/>
      <sz val="10"/>
      <color theme="9" tint="-0.499984740745262"/>
      <name val="Calibri"/>
      <family val="2"/>
      <scheme val="minor"/>
    </font>
    <font>
      <b/>
      <sz val="24"/>
      <color theme="0"/>
      <name val="Arial"/>
      <family val="2"/>
    </font>
    <font>
      <b/>
      <sz val="18"/>
      <color rgb="FFFF0000"/>
      <name val="Arial"/>
      <family val="2"/>
    </font>
    <font>
      <b/>
      <i/>
      <u/>
      <sz val="12"/>
      <color rgb="FF1A626C"/>
      <name val="Arial"/>
      <family val="2"/>
    </font>
  </fonts>
  <fills count="16">
    <fill>
      <patternFill patternType="none"/>
    </fill>
    <fill>
      <patternFill patternType="gray125"/>
    </fill>
    <fill>
      <patternFill patternType="solid">
        <fgColor theme="8" tint="0.79998168889431442"/>
        <bgColor indexed="64"/>
      </patternFill>
    </fill>
    <fill>
      <patternFill patternType="solid">
        <fgColor theme="4"/>
        <bgColor indexed="64"/>
      </patternFill>
    </fill>
    <fill>
      <patternFill patternType="solid">
        <fgColor rgb="FF4472C4"/>
        <bgColor indexed="64"/>
      </patternFill>
    </fill>
    <fill>
      <patternFill patternType="solid">
        <fgColor theme="5" tint="0.79998168889431442"/>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0070C0"/>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8"/>
        <bgColor indexed="64"/>
      </patternFill>
    </fill>
    <fill>
      <patternFill patternType="solid">
        <fgColor rgb="FFFFFF00"/>
        <bgColor indexed="64"/>
      </patternFill>
    </fill>
    <fill>
      <patternFill patternType="solid">
        <fgColor theme="9" tint="0.79998168889431442"/>
        <bgColor indexed="64"/>
      </patternFill>
    </fill>
    <fill>
      <patternFill patternType="solid">
        <fgColor theme="8" tint="0.59999389629810485"/>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n">
        <color indexed="64"/>
      </right>
      <top style="thin">
        <color indexed="64"/>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style="thick">
        <color indexed="64"/>
      </right>
      <top style="thin">
        <color indexed="64"/>
      </top>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right style="thick">
        <color indexed="64"/>
      </right>
      <top/>
      <bottom style="thin">
        <color indexed="64"/>
      </bottom>
      <diagonal/>
    </border>
    <border>
      <left style="thin">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auto="1"/>
      </left>
      <right style="thick">
        <color auto="1"/>
      </right>
      <top style="thick">
        <color auto="1"/>
      </top>
      <bottom style="thick">
        <color auto="1"/>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s>
  <cellStyleXfs count="5">
    <xf numFmtId="0" fontId="0" fillId="0" borderId="0"/>
    <xf numFmtId="9" fontId="12" fillId="0" borderId="0" applyFont="0" applyFill="0" applyBorder="0" applyAlignment="0" applyProtection="0"/>
    <xf numFmtId="0" fontId="13" fillId="0" borderId="0"/>
    <xf numFmtId="0" fontId="12" fillId="0" borderId="0"/>
    <xf numFmtId="0" fontId="21" fillId="0" borderId="0" applyNumberFormat="0" applyFill="0" applyBorder="0" applyAlignment="0" applyProtection="0"/>
  </cellStyleXfs>
  <cellXfs count="477">
    <xf numFmtId="0" fontId="0" fillId="0" borderId="0" xfId="0"/>
    <xf numFmtId="0" fontId="1" fillId="0" borderId="0" xfId="0" applyFont="1" applyAlignment="1">
      <alignment wrapText="1"/>
    </xf>
    <xf numFmtId="0" fontId="1" fillId="0" borderId="0" xfId="0" applyFont="1"/>
    <xf numFmtId="0" fontId="3" fillId="0" borderId="0" xfId="0" applyFont="1"/>
    <xf numFmtId="0" fontId="1" fillId="0" borderId="0" xfId="0" applyFont="1" applyAlignment="1">
      <alignment horizontal="left" vertical="center" wrapText="1"/>
    </xf>
    <xf numFmtId="0" fontId="3" fillId="0" borderId="1" xfId="0" applyFont="1" applyBorder="1" applyAlignment="1">
      <alignment wrapText="1"/>
    </xf>
    <xf numFmtId="0" fontId="1" fillId="0" borderId="1" xfId="0" applyFont="1" applyBorder="1" applyAlignment="1">
      <alignment horizontal="left" vertical="center" wrapText="1"/>
    </xf>
    <xf numFmtId="0" fontId="4" fillId="0" borderId="1" xfId="0" applyFont="1" applyBorder="1" applyAlignment="1">
      <alignment vertical="center" wrapText="1"/>
    </xf>
    <xf numFmtId="0" fontId="3" fillId="0" borderId="1" xfId="0" applyFont="1" applyBorder="1" applyAlignment="1">
      <alignment vertical="center" wrapText="1"/>
    </xf>
    <xf numFmtId="0" fontId="9" fillId="0" borderId="0" xfId="0" applyFont="1" applyAlignment="1">
      <alignment vertical="center"/>
    </xf>
    <xf numFmtId="0" fontId="1" fillId="0" borderId="0" xfId="0" applyFont="1" applyAlignment="1">
      <alignment vertical="top"/>
    </xf>
    <xf numFmtId="0" fontId="8" fillId="0" borderId="0" xfId="0" applyFont="1"/>
    <xf numFmtId="0" fontId="6" fillId="4" borderId="0" xfId="0" applyFont="1" applyFill="1"/>
    <xf numFmtId="0" fontId="1" fillId="4" borderId="0" xfId="0" applyFont="1" applyFill="1"/>
    <xf numFmtId="0" fontId="1" fillId="4" borderId="0" xfId="0" applyFont="1" applyFill="1" applyAlignment="1">
      <alignment wrapText="1"/>
    </xf>
    <xf numFmtId="0" fontId="3" fillId="4" borderId="0" xfId="0" applyFont="1" applyFill="1"/>
    <xf numFmtId="0" fontId="7" fillId="4" borderId="0" xfId="0" applyFont="1" applyFill="1"/>
    <xf numFmtId="0" fontId="1" fillId="0" borderId="0" xfId="0" applyFont="1" applyAlignment="1">
      <alignment vertical="center" wrapText="1"/>
    </xf>
    <xf numFmtId="164" fontId="1" fillId="6" borderId="1" xfId="0" applyNumberFormat="1" applyFont="1" applyFill="1" applyBorder="1" applyAlignment="1">
      <alignment horizontal="left" vertical="center" wrapText="1"/>
    </xf>
    <xf numFmtId="165" fontId="1" fillId="6" borderId="1" xfId="0" applyNumberFormat="1" applyFont="1" applyFill="1" applyBorder="1" applyAlignment="1">
      <alignment horizontal="left" vertical="center" wrapText="1"/>
    </xf>
    <xf numFmtId="0" fontId="14" fillId="0" borderId="4" xfId="0" applyFont="1" applyBorder="1" applyAlignment="1">
      <alignment vertical="center"/>
    </xf>
    <xf numFmtId="0" fontId="4" fillId="0" borderId="4" xfId="0" applyFont="1" applyBorder="1" applyAlignment="1">
      <alignment vertical="center"/>
    </xf>
    <xf numFmtId="0" fontId="1" fillId="6" borderId="1" xfId="0" applyFont="1" applyFill="1" applyBorder="1"/>
    <xf numFmtId="0" fontId="1" fillId="6" borderId="1" xfId="0" applyFont="1" applyFill="1" applyBorder="1" applyAlignment="1">
      <alignment wrapText="1"/>
    </xf>
    <xf numFmtId="0" fontId="4" fillId="0" borderId="3" xfId="0" applyFont="1" applyBorder="1" applyAlignment="1">
      <alignment vertical="center" wrapText="1"/>
    </xf>
    <xf numFmtId="0" fontId="15" fillId="0" borderId="0" xfId="0" applyFont="1"/>
    <xf numFmtId="0" fontId="16" fillId="0" borderId="0" xfId="0" applyFont="1"/>
    <xf numFmtId="2" fontId="1" fillId="0" borderId="1" xfId="0" applyNumberFormat="1" applyFont="1" applyBorder="1"/>
    <xf numFmtId="0" fontId="3" fillId="0" borderId="0" xfId="0" applyFont="1" applyAlignment="1">
      <alignment wrapText="1"/>
    </xf>
    <xf numFmtId="0" fontId="3" fillId="0" borderId="1" xfId="0" applyFont="1" applyBorder="1" applyAlignment="1">
      <alignment vertical="center"/>
    </xf>
    <xf numFmtId="0" fontId="17" fillId="0" borderId="0" xfId="0" applyFont="1"/>
    <xf numFmtId="2" fontId="1" fillId="0" borderId="1" xfId="0" applyNumberFormat="1" applyFont="1" applyBorder="1" applyAlignment="1">
      <alignment vertical="center"/>
    </xf>
    <xf numFmtId="0" fontId="1" fillId="6" borderId="1" xfId="0" applyFont="1" applyFill="1" applyBorder="1" applyAlignment="1">
      <alignment vertical="center"/>
    </xf>
    <xf numFmtId="0" fontId="0" fillId="0" borderId="0" xfId="0" applyAlignment="1">
      <alignment horizontal="center"/>
    </xf>
    <xf numFmtId="2" fontId="1" fillId="0" borderId="0" xfId="0" applyNumberFormat="1" applyFont="1"/>
    <xf numFmtId="1" fontId="1" fillId="0" borderId="0" xfId="0" applyNumberFormat="1" applyFont="1"/>
    <xf numFmtId="0" fontId="3" fillId="0" borderId="0" xfId="0" applyFont="1" applyAlignment="1">
      <alignment horizontal="center" wrapText="1"/>
    </xf>
    <xf numFmtId="2" fontId="3" fillId="0" borderId="0" xfId="0" applyNumberFormat="1" applyFont="1"/>
    <xf numFmtId="0" fontId="3" fillId="0" borderId="1" xfId="0" applyFont="1" applyBorder="1" applyAlignment="1">
      <alignment horizontal="center"/>
    </xf>
    <xf numFmtId="0" fontId="1" fillId="0" borderId="1" xfId="0" applyFont="1" applyBorder="1" applyAlignment="1">
      <alignment vertical="center" wrapText="1"/>
    </xf>
    <xf numFmtId="0" fontId="1" fillId="0" borderId="1" xfId="0" applyFont="1" applyBorder="1" applyAlignment="1">
      <alignment vertical="top" wrapText="1"/>
    </xf>
    <xf numFmtId="0" fontId="18" fillId="0" borderId="0" xfId="3" applyFont="1" applyAlignment="1">
      <alignment vertical="top" wrapText="1"/>
    </xf>
    <xf numFmtId="0" fontId="1" fillId="0" borderId="0" xfId="0" applyFont="1" applyAlignment="1">
      <alignment vertical="top" wrapText="1"/>
    </xf>
    <xf numFmtId="0" fontId="3" fillId="0" borderId="0" xfId="0" applyFont="1" applyAlignment="1">
      <alignment vertical="top" wrapText="1"/>
    </xf>
    <xf numFmtId="0" fontId="0" fillId="0" borderId="0" xfId="0" applyAlignment="1">
      <alignment wrapText="1"/>
    </xf>
    <xf numFmtId="0" fontId="3" fillId="0" borderId="1" xfId="0" applyFont="1" applyBorder="1"/>
    <xf numFmtId="0" fontId="3" fillId="0" borderId="0" xfId="0" applyFont="1" applyAlignment="1">
      <alignment vertical="center" wrapText="1"/>
    </xf>
    <xf numFmtId="0" fontId="10" fillId="0" borderId="0" xfId="0" applyFont="1"/>
    <xf numFmtId="0" fontId="0" fillId="0" borderId="0" xfId="0" applyAlignment="1">
      <alignment horizontal="center" vertical="center"/>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1" fillId="0" borderId="0" xfId="0" applyFont="1" applyAlignment="1">
      <alignment horizontal="left" vertical="center" wrapText="1"/>
    </xf>
    <xf numFmtId="0" fontId="10" fillId="0" borderId="0" xfId="0" applyFont="1" applyAlignment="1">
      <alignment horizontal="left" vertical="center" wrapText="1"/>
    </xf>
    <xf numFmtId="0" fontId="26" fillId="8" borderId="0" xfId="0" applyFont="1" applyFill="1"/>
    <xf numFmtId="0" fontId="0" fillId="8" borderId="0" xfId="0" applyFill="1"/>
    <xf numFmtId="0" fontId="1" fillId="0" borderId="0" xfId="0" applyFont="1" applyAlignment="1">
      <alignment horizontal="left" vertical="center"/>
    </xf>
    <xf numFmtId="0" fontId="1" fillId="0" borderId="0" xfId="0" applyFont="1" applyAlignment="1">
      <alignment vertical="center"/>
    </xf>
    <xf numFmtId="2" fontId="1" fillId="2" borderId="13" xfId="0" applyNumberFormat="1" applyFont="1" applyFill="1" applyBorder="1" applyAlignment="1">
      <alignment horizontal="center"/>
    </xf>
    <xf numFmtId="2" fontId="1" fillId="7" borderId="13" xfId="0" applyNumberFormat="1" applyFont="1" applyFill="1" applyBorder="1" applyAlignment="1">
      <alignment horizontal="center"/>
    </xf>
    <xf numFmtId="0" fontId="1" fillId="5" borderId="13" xfId="0" applyFont="1" applyFill="1" applyBorder="1" applyAlignment="1">
      <alignment horizontal="center" vertical="center"/>
    </xf>
    <xf numFmtId="0" fontId="0" fillId="10" borderId="30" xfId="0" applyFill="1" applyBorder="1"/>
    <xf numFmtId="0" fontId="5" fillId="11" borderId="1" xfId="0" applyFont="1" applyFill="1" applyBorder="1"/>
    <xf numFmtId="0" fontId="5" fillId="11" borderId="15" xfId="0" applyFont="1" applyFill="1" applyBorder="1"/>
    <xf numFmtId="0" fontId="35" fillId="11" borderId="1" xfId="0" applyFont="1" applyFill="1" applyBorder="1" applyAlignment="1">
      <alignment horizontal="center"/>
    </xf>
    <xf numFmtId="0" fontId="35" fillId="11" borderId="14" xfId="0" applyFont="1" applyFill="1" applyBorder="1" applyAlignment="1">
      <alignment horizontal="center"/>
    </xf>
    <xf numFmtId="0" fontId="5" fillId="11" borderId="1" xfId="0" applyFont="1" applyFill="1" applyBorder="1" applyAlignment="1">
      <alignment vertical="center"/>
    </xf>
    <xf numFmtId="0" fontId="1" fillId="0" borderId="13" xfId="0" applyFont="1" applyBorder="1"/>
    <xf numFmtId="0" fontId="1" fillId="0" borderId="1" xfId="0" applyFont="1" applyBorder="1"/>
    <xf numFmtId="0" fontId="1" fillId="0" borderId="14" xfId="0" applyFont="1" applyBorder="1"/>
    <xf numFmtId="0" fontId="3" fillId="0" borderId="1" xfId="2" applyFont="1" applyBorder="1"/>
    <xf numFmtId="0" fontId="3" fillId="0" borderId="14" xfId="2" applyFont="1" applyBorder="1"/>
    <xf numFmtId="0" fontId="1" fillId="0" borderId="30" xfId="0" applyFont="1" applyBorder="1"/>
    <xf numFmtId="0" fontId="1" fillId="0" borderId="15" xfId="0" applyFont="1" applyBorder="1"/>
    <xf numFmtId="0" fontId="1" fillId="0" borderId="16" xfId="0" applyFont="1" applyBorder="1"/>
    <xf numFmtId="0" fontId="3" fillId="0" borderId="13" xfId="0" applyFont="1" applyBorder="1"/>
    <xf numFmtId="0" fontId="3" fillId="0" borderId="14" xfId="0" applyFont="1" applyBorder="1" applyAlignment="1">
      <alignment horizontal="center"/>
    </xf>
    <xf numFmtId="0" fontId="9" fillId="0" borderId="0" xfId="0" applyFont="1" applyAlignment="1">
      <alignment vertical="top" wrapText="1"/>
    </xf>
    <xf numFmtId="0" fontId="26" fillId="12" borderId="0" xfId="0" applyFont="1" applyFill="1"/>
    <xf numFmtId="0" fontId="0" fillId="12" borderId="0" xfId="0" applyFill="1"/>
    <xf numFmtId="0" fontId="26" fillId="10" borderId="0" xfId="0" applyFont="1" applyFill="1"/>
    <xf numFmtId="0" fontId="0" fillId="10" borderId="0" xfId="0" applyFill="1"/>
    <xf numFmtId="0" fontId="4" fillId="0" borderId="25" xfId="0" applyFont="1" applyBorder="1" applyAlignment="1">
      <alignment horizontal="justify" vertical="center"/>
    </xf>
    <xf numFmtId="0" fontId="0" fillId="0" borderId="26" xfId="0" applyBorder="1"/>
    <xf numFmtId="0" fontId="0" fillId="0" borderId="28" xfId="0" applyBorder="1"/>
    <xf numFmtId="0" fontId="0" fillId="0" borderId="29" xfId="0" applyBorder="1"/>
    <xf numFmtId="0" fontId="1" fillId="0" borderId="28" xfId="0" applyFont="1" applyBorder="1"/>
    <xf numFmtId="0" fontId="1" fillId="0" borderId="28" xfId="0" applyFont="1" applyBorder="1" applyAlignment="1">
      <alignment wrapText="1"/>
    </xf>
    <xf numFmtId="0" fontId="1" fillId="0" borderId="29" xfId="0" applyFont="1" applyBorder="1" applyAlignment="1">
      <alignment wrapText="1"/>
    </xf>
    <xf numFmtId="0" fontId="1" fillId="0" borderId="25" xfId="0" applyFont="1" applyBorder="1" applyAlignment="1">
      <alignment wrapText="1"/>
    </xf>
    <xf numFmtId="0" fontId="1" fillId="0" borderId="26" xfId="0" applyFont="1" applyBorder="1" applyAlignment="1">
      <alignment wrapText="1"/>
    </xf>
    <xf numFmtId="0" fontId="0" fillId="0" borderId="25" xfId="0" applyBorder="1"/>
    <xf numFmtId="0" fontId="0" fillId="0" borderId="27" xfId="0" applyBorder="1"/>
    <xf numFmtId="0" fontId="1" fillId="0" borderId="14" xfId="0" applyFont="1" applyBorder="1" applyAlignment="1">
      <alignment wrapText="1"/>
    </xf>
    <xf numFmtId="0" fontId="21" fillId="0" borderId="0" xfId="4"/>
    <xf numFmtId="0" fontId="41" fillId="0" borderId="0" xfId="0" applyFont="1" applyAlignment="1">
      <alignment horizontal="center" vertical="center" wrapText="1"/>
    </xf>
    <xf numFmtId="0" fontId="11" fillId="0" borderId="0" xfId="0" applyFont="1" applyAlignment="1">
      <alignment horizontal="center" vertical="center" wrapText="1"/>
    </xf>
    <xf numFmtId="4" fontId="1" fillId="10" borderId="1" xfId="0" applyNumberFormat="1" applyFont="1" applyFill="1" applyBorder="1" applyAlignment="1">
      <alignment horizontal="center" vertical="center"/>
    </xf>
    <xf numFmtId="4" fontId="1" fillId="0" borderId="0" xfId="0" applyNumberFormat="1" applyFont="1" applyAlignment="1">
      <alignment horizontal="center" vertical="center"/>
    </xf>
    <xf numFmtId="0" fontId="1" fillId="0" borderId="21" xfId="0" applyFont="1" applyBorder="1"/>
    <xf numFmtId="0" fontId="1" fillId="0" borderId="22" xfId="0" applyFont="1" applyBorder="1" applyAlignment="1">
      <alignment horizontal="left" vertical="center" wrapText="1"/>
    </xf>
    <xf numFmtId="0" fontId="6" fillId="4" borderId="25" xfId="0" applyFont="1" applyFill="1" applyBorder="1"/>
    <xf numFmtId="0" fontId="8" fillId="4" borderId="26" xfId="0" applyFont="1" applyFill="1" applyBorder="1" applyAlignment="1">
      <alignment wrapText="1"/>
    </xf>
    <xf numFmtId="0" fontId="3" fillId="0" borderId="13" xfId="0" applyFont="1" applyBorder="1" applyAlignment="1">
      <alignment wrapText="1"/>
    </xf>
    <xf numFmtId="0" fontId="3" fillId="0" borderId="14" xfId="0" applyFont="1" applyBorder="1" applyAlignment="1">
      <alignment wrapText="1"/>
    </xf>
    <xf numFmtId="0" fontId="1" fillId="0" borderId="13" xfId="0" applyFont="1" applyBorder="1" applyAlignment="1">
      <alignment vertical="center" wrapText="1"/>
    </xf>
    <xf numFmtId="0" fontId="1" fillId="0" borderId="14" xfId="0" applyFont="1" applyBorder="1" applyAlignment="1">
      <alignment horizontal="left" vertical="center" wrapText="1"/>
    </xf>
    <xf numFmtId="0" fontId="1" fillId="0" borderId="26" xfId="0" applyFont="1" applyBorder="1" applyAlignment="1">
      <alignment horizontal="left" vertical="center" wrapText="1"/>
    </xf>
    <xf numFmtId="0" fontId="3" fillId="0" borderId="30" xfId="0" applyFont="1" applyBorder="1" applyAlignment="1">
      <alignment wrapText="1"/>
    </xf>
    <xf numFmtId="4" fontId="1" fillId="10" borderId="15" xfId="0" applyNumberFormat="1" applyFont="1" applyFill="1" applyBorder="1" applyAlignment="1">
      <alignment horizontal="center" vertical="center"/>
    </xf>
    <xf numFmtId="2" fontId="1" fillId="10" borderId="1" xfId="0" applyNumberFormat="1" applyFont="1" applyFill="1" applyBorder="1"/>
    <xf numFmtId="0" fontId="14" fillId="0" borderId="13" xfId="0" applyFont="1" applyBorder="1"/>
    <xf numFmtId="0" fontId="1" fillId="0" borderId="14" xfId="0" applyFont="1" applyBorder="1" applyAlignment="1">
      <alignment vertical="center" wrapText="1"/>
    </xf>
    <xf numFmtId="0" fontId="14" fillId="0" borderId="35" xfId="0" applyFont="1" applyBorder="1"/>
    <xf numFmtId="0" fontId="3" fillId="0" borderId="35" xfId="0" applyFont="1" applyBorder="1"/>
    <xf numFmtId="0" fontId="1" fillId="6" borderId="14" xfId="0" applyFont="1" applyFill="1" applyBorder="1"/>
    <xf numFmtId="0" fontId="1" fillId="0" borderId="35" xfId="0" applyFont="1" applyBorder="1"/>
    <xf numFmtId="0" fontId="14" fillId="0" borderId="1" xfId="0" applyFont="1" applyBorder="1" applyAlignment="1">
      <alignment vertical="center"/>
    </xf>
    <xf numFmtId="0" fontId="1" fillId="0" borderId="39" xfId="0" applyFont="1" applyBorder="1"/>
    <xf numFmtId="0" fontId="4" fillId="0" borderId="40" xfId="0" applyFont="1" applyBorder="1" applyAlignment="1">
      <alignment vertical="center" wrapText="1"/>
    </xf>
    <xf numFmtId="2" fontId="1" fillId="0" borderId="15" xfId="0" applyNumberFormat="1" applyFont="1" applyBorder="1"/>
    <xf numFmtId="0" fontId="1" fillId="6" borderId="15" xfId="0" applyFont="1" applyFill="1" applyBorder="1"/>
    <xf numFmtId="0" fontId="5" fillId="11" borderId="25" xfId="0" applyFont="1" applyFill="1" applyBorder="1"/>
    <xf numFmtId="0" fontId="5" fillId="11" borderId="0" xfId="0" applyFont="1" applyFill="1"/>
    <xf numFmtId="0" fontId="5" fillId="11" borderId="26" xfId="0" applyFont="1" applyFill="1" applyBorder="1"/>
    <xf numFmtId="0" fontId="35" fillId="11" borderId="25" xfId="0" applyFont="1" applyFill="1" applyBorder="1"/>
    <xf numFmtId="0" fontId="35" fillId="11" borderId="6" xfId="2" applyFont="1" applyFill="1" applyBorder="1"/>
    <xf numFmtId="0" fontId="35" fillId="11" borderId="44" xfId="2" applyFont="1" applyFill="1" applyBorder="1"/>
    <xf numFmtId="0" fontId="36" fillId="11" borderId="35" xfId="0" applyFont="1" applyFill="1" applyBorder="1"/>
    <xf numFmtId="0" fontId="36" fillId="11" borderId="4" xfId="0" applyFont="1" applyFill="1" applyBorder="1" applyAlignment="1">
      <alignment vertical="center"/>
    </xf>
    <xf numFmtId="0" fontId="35" fillId="11" borderId="35" xfId="0" applyFont="1" applyFill="1" applyBorder="1"/>
    <xf numFmtId="0" fontId="37" fillId="11" borderId="4" xfId="0" applyFont="1" applyFill="1" applyBorder="1" applyAlignment="1">
      <alignment vertical="center"/>
    </xf>
    <xf numFmtId="2" fontId="5" fillId="11" borderId="1" xfId="0" applyNumberFormat="1" applyFont="1" applyFill="1" applyBorder="1"/>
    <xf numFmtId="0" fontId="5" fillId="11" borderId="1" xfId="0" applyFont="1" applyFill="1" applyBorder="1" applyAlignment="1">
      <alignment wrapText="1"/>
    </xf>
    <xf numFmtId="0" fontId="5" fillId="11" borderId="35" xfId="0" applyFont="1" applyFill="1" applyBorder="1"/>
    <xf numFmtId="0" fontId="37" fillId="11" borderId="3" xfId="0" applyFont="1" applyFill="1" applyBorder="1" applyAlignment="1">
      <alignment vertical="center" wrapText="1"/>
    </xf>
    <xf numFmtId="2" fontId="5" fillId="11" borderId="1" xfId="0" applyNumberFormat="1" applyFont="1" applyFill="1" applyBorder="1" applyAlignment="1">
      <alignment vertical="center"/>
    </xf>
    <xf numFmtId="0" fontId="5" fillId="11" borderId="39" xfId="0" applyFont="1" applyFill="1" applyBorder="1"/>
    <xf numFmtId="0" fontId="37" fillId="11" borderId="40" xfId="0" applyFont="1" applyFill="1" applyBorder="1" applyAlignment="1">
      <alignment vertical="center" wrapText="1"/>
    </xf>
    <xf numFmtId="2" fontId="5" fillId="11" borderId="15" xfId="0" applyNumberFormat="1" applyFont="1" applyFill="1" applyBorder="1"/>
    <xf numFmtId="0" fontId="35" fillId="11" borderId="20" xfId="0" applyFont="1" applyFill="1" applyBorder="1"/>
    <xf numFmtId="0" fontId="35" fillId="11" borderId="21" xfId="0" applyFont="1" applyFill="1" applyBorder="1"/>
    <xf numFmtId="0" fontId="5" fillId="11" borderId="21" xfId="0" applyFont="1" applyFill="1" applyBorder="1"/>
    <xf numFmtId="0" fontId="5" fillId="11" borderId="22" xfId="0" applyFont="1" applyFill="1" applyBorder="1"/>
    <xf numFmtId="0" fontId="5" fillId="11" borderId="14" xfId="0" applyFont="1" applyFill="1" applyBorder="1"/>
    <xf numFmtId="0" fontId="5" fillId="11" borderId="27" xfId="0" applyFont="1" applyFill="1" applyBorder="1"/>
    <xf numFmtId="2" fontId="1" fillId="10" borderId="1" xfId="0" applyNumberFormat="1" applyFont="1" applyFill="1" applyBorder="1" applyAlignment="1">
      <alignment horizontal="center" vertical="center"/>
    </xf>
    <xf numFmtId="0" fontId="1" fillId="4" borderId="26" xfId="0" applyFont="1" applyFill="1" applyBorder="1" applyAlignment="1">
      <alignment wrapText="1"/>
    </xf>
    <xf numFmtId="0" fontId="3" fillId="0" borderId="13" xfId="0" applyFont="1" applyBorder="1" applyAlignment="1">
      <alignment vertical="center" wrapText="1"/>
    </xf>
    <xf numFmtId="0" fontId="3" fillId="0" borderId="30" xfId="0" applyFont="1" applyBorder="1" applyAlignment="1">
      <alignment vertical="center" wrapText="1"/>
    </xf>
    <xf numFmtId="2" fontId="1" fillId="10" borderId="15" xfId="0" applyNumberFormat="1" applyFont="1" applyFill="1" applyBorder="1" applyAlignment="1">
      <alignment horizontal="center" vertical="center"/>
    </xf>
    <xf numFmtId="167" fontId="1" fillId="10" borderId="1" xfId="1" applyNumberFormat="1" applyFont="1" applyFill="1" applyBorder="1" applyAlignment="1">
      <alignment horizontal="center" vertical="center"/>
    </xf>
    <xf numFmtId="0" fontId="1" fillId="0" borderId="22" xfId="0" applyFont="1" applyBorder="1" applyAlignment="1">
      <alignment wrapText="1"/>
    </xf>
    <xf numFmtId="0" fontId="3" fillId="0" borderId="14" xfId="0" applyFont="1" applyBorder="1"/>
    <xf numFmtId="0" fontId="1" fillId="0" borderId="30" xfId="0" applyFont="1" applyBorder="1" applyAlignment="1">
      <alignment vertical="center" wrapText="1"/>
    </xf>
    <xf numFmtId="0" fontId="1" fillId="4" borderId="26" xfId="0" applyFont="1" applyFill="1" applyBorder="1"/>
    <xf numFmtId="0" fontId="3" fillId="0" borderId="25" xfId="0" applyFont="1" applyBorder="1" applyAlignment="1">
      <alignment wrapText="1"/>
    </xf>
    <xf numFmtId="4" fontId="1" fillId="10" borderId="2" xfId="0" applyNumberFormat="1" applyFont="1" applyFill="1" applyBorder="1" applyAlignment="1">
      <alignment horizontal="center" vertical="center"/>
    </xf>
    <xf numFmtId="0" fontId="43" fillId="3" borderId="0" xfId="0" applyFont="1" applyFill="1"/>
    <xf numFmtId="0" fontId="0" fillId="0" borderId="21" xfId="0" applyBorder="1"/>
    <xf numFmtId="0" fontId="0" fillId="0" borderId="22" xfId="0" applyBorder="1"/>
    <xf numFmtId="0" fontId="21" fillId="0" borderId="28" xfId="4" applyBorder="1"/>
    <xf numFmtId="0" fontId="0" fillId="0" borderId="28" xfId="0" applyBorder="1" applyAlignment="1">
      <alignment wrapText="1"/>
    </xf>
    <xf numFmtId="0" fontId="0" fillId="0" borderId="29" xfId="0" applyBorder="1" applyAlignment="1">
      <alignment wrapText="1"/>
    </xf>
    <xf numFmtId="0" fontId="16" fillId="0" borderId="21" xfId="0" applyFont="1" applyBorder="1"/>
    <xf numFmtId="0" fontId="13" fillId="0" borderId="21" xfId="0" applyFont="1" applyBorder="1" applyAlignment="1">
      <alignment wrapText="1"/>
    </xf>
    <xf numFmtId="0" fontId="13" fillId="0" borderId="22" xfId="0" applyFont="1" applyBorder="1" applyAlignment="1">
      <alignment wrapText="1"/>
    </xf>
    <xf numFmtId="0" fontId="13" fillId="0" borderId="0" xfId="0" applyFont="1" applyAlignment="1">
      <alignment wrapText="1"/>
    </xf>
    <xf numFmtId="0" fontId="16" fillId="0" borderId="0" xfId="0" applyFont="1" applyAlignment="1">
      <alignment wrapText="1"/>
    </xf>
    <xf numFmtId="0" fontId="42" fillId="0" borderId="0" xfId="0" applyFont="1"/>
    <xf numFmtId="49" fontId="0" fillId="0" borderId="0" xfId="0" applyNumberFormat="1"/>
    <xf numFmtId="0" fontId="0" fillId="13" borderId="0" xfId="0" applyFill="1"/>
    <xf numFmtId="49" fontId="0" fillId="13" borderId="0" xfId="0" applyNumberFormat="1" applyFill="1"/>
    <xf numFmtId="0" fontId="45" fillId="0" borderId="0" xfId="0" applyFont="1" applyAlignment="1">
      <alignment vertical="center"/>
    </xf>
    <xf numFmtId="0" fontId="45" fillId="13" borderId="0" xfId="0" applyFont="1" applyFill="1" applyAlignment="1">
      <alignment vertical="center"/>
    </xf>
    <xf numFmtId="0" fontId="46" fillId="0" borderId="0" xfId="0" applyFont="1" applyAlignment="1">
      <alignment wrapText="1"/>
    </xf>
    <xf numFmtId="0" fontId="29" fillId="0" borderId="0" xfId="0" applyFont="1" applyAlignment="1">
      <alignment horizontal="center"/>
    </xf>
    <xf numFmtId="0" fontId="47" fillId="0" borderId="20" xfId="0" applyFont="1" applyBorder="1" applyAlignment="1">
      <alignment horizontal="center"/>
    </xf>
    <xf numFmtId="0" fontId="33" fillId="0" borderId="20" xfId="0" applyFont="1" applyBorder="1" applyAlignment="1">
      <alignment horizontal="center" wrapText="1"/>
    </xf>
    <xf numFmtId="0" fontId="33" fillId="0" borderId="20" xfId="0" applyFont="1" applyBorder="1" applyAlignment="1">
      <alignment horizontal="center" vertical="center" wrapText="1"/>
    </xf>
    <xf numFmtId="0" fontId="33" fillId="0" borderId="20" xfId="0" applyFont="1" applyBorder="1" applyAlignment="1">
      <alignment horizontal="center"/>
    </xf>
    <xf numFmtId="0" fontId="48" fillId="0" borderId="13" xfId="0" applyFont="1" applyBorder="1" applyAlignment="1">
      <alignment wrapText="1"/>
    </xf>
    <xf numFmtId="0" fontId="3" fillId="0" borderId="25" xfId="0" applyFont="1" applyBorder="1"/>
    <xf numFmtId="0" fontId="3" fillId="0" borderId="26" xfId="0" applyFont="1" applyBorder="1" applyAlignment="1">
      <alignment horizontal="center" wrapText="1"/>
    </xf>
    <xf numFmtId="2" fontId="1" fillId="0" borderId="26" xfId="0" applyNumberFormat="1" applyFont="1" applyBorder="1"/>
    <xf numFmtId="0" fontId="3" fillId="0" borderId="27" xfId="0" applyFont="1" applyBorder="1"/>
    <xf numFmtId="0" fontId="10" fillId="0" borderId="28" xfId="0" applyFont="1" applyBorder="1"/>
    <xf numFmtId="2" fontId="1" fillId="0" borderId="29" xfId="0" applyNumberFormat="1" applyFont="1" applyBorder="1"/>
    <xf numFmtId="0" fontId="50" fillId="3" borderId="0" xfId="0" applyFont="1" applyFill="1"/>
    <xf numFmtId="0" fontId="51" fillId="10" borderId="49" xfId="0" applyFont="1" applyFill="1" applyBorder="1" applyAlignment="1">
      <alignment horizontal="center" vertical="center" wrapText="1"/>
    </xf>
    <xf numFmtId="0" fontId="52" fillId="0" borderId="46" xfId="0" applyFont="1" applyBorder="1"/>
    <xf numFmtId="0" fontId="3" fillId="10" borderId="1" xfId="0" applyFont="1" applyFill="1" applyBorder="1" applyAlignment="1">
      <alignment horizontal="center"/>
    </xf>
    <xf numFmtId="0" fontId="4" fillId="0" borderId="0" xfId="0" applyFont="1" applyAlignment="1">
      <alignment horizontal="left" vertical="top" wrapText="1"/>
    </xf>
    <xf numFmtId="0" fontId="33" fillId="11" borderId="0" xfId="0" applyFont="1" applyFill="1"/>
    <xf numFmtId="0" fontId="0" fillId="11" borderId="0" xfId="0" applyFill="1"/>
    <xf numFmtId="0" fontId="15" fillId="13" borderId="50" xfId="0" applyFont="1" applyFill="1" applyBorder="1" applyAlignment="1">
      <alignment horizontal="center" wrapText="1"/>
    </xf>
    <xf numFmtId="4" fontId="1" fillId="13" borderId="51" xfId="0" applyNumberFormat="1" applyFont="1" applyFill="1" applyBorder="1" applyAlignment="1">
      <alignment horizontal="center" wrapText="1"/>
    </xf>
    <xf numFmtId="4" fontId="1" fillId="13" borderId="52" xfId="0" applyNumberFormat="1" applyFont="1" applyFill="1" applyBorder="1" applyAlignment="1">
      <alignment horizontal="center" wrapText="1"/>
    </xf>
    <xf numFmtId="0" fontId="3" fillId="0" borderId="34" xfId="0" applyFont="1" applyBorder="1"/>
    <xf numFmtId="167" fontId="1" fillId="10" borderId="1" xfId="1" applyNumberFormat="1" applyFont="1" applyFill="1" applyBorder="1" applyAlignment="1" applyProtection="1">
      <alignment horizontal="center" vertical="center"/>
    </xf>
    <xf numFmtId="4" fontId="1" fillId="2" borderId="5" xfId="0" applyNumberFormat="1" applyFont="1" applyFill="1" applyBorder="1" applyAlignment="1" applyProtection="1">
      <alignment horizontal="center" vertical="center"/>
      <protection locked="0"/>
    </xf>
    <xf numFmtId="4" fontId="1" fillId="2" borderId="8" xfId="0" applyNumberFormat="1" applyFont="1" applyFill="1" applyBorder="1" applyAlignment="1" applyProtection="1">
      <alignment horizontal="center" vertical="center"/>
      <protection locked="0"/>
    </xf>
    <xf numFmtId="4" fontId="1" fillId="2" borderId="2" xfId="0" applyNumberFormat="1" applyFont="1" applyFill="1" applyBorder="1" applyAlignment="1" applyProtection="1">
      <alignment horizontal="center" vertical="center"/>
      <protection locked="0"/>
    </xf>
    <xf numFmtId="4" fontId="1" fillId="2" borderId="1" xfId="0" applyNumberFormat="1" applyFont="1" applyFill="1" applyBorder="1" applyAlignment="1" applyProtection="1">
      <alignment horizontal="center" vertical="center"/>
      <protection locked="0"/>
    </xf>
    <xf numFmtId="0" fontId="1" fillId="2" borderId="2" xfId="0" applyFont="1" applyFill="1" applyBorder="1" applyAlignment="1" applyProtection="1">
      <alignment horizontal="center" vertical="center"/>
      <protection locked="0"/>
    </xf>
    <xf numFmtId="2" fontId="1" fillId="7" borderId="1" xfId="0" applyNumberFormat="1" applyFont="1" applyFill="1" applyBorder="1" applyProtection="1">
      <protection locked="0"/>
    </xf>
    <xf numFmtId="2" fontId="1" fillId="5" borderId="1" xfId="0" applyNumberFormat="1" applyFont="1" applyFill="1" applyBorder="1" applyProtection="1">
      <protection locked="0"/>
    </xf>
    <xf numFmtId="0" fontId="3" fillId="2" borderId="1" xfId="0" applyFont="1" applyFill="1" applyBorder="1" applyAlignment="1" applyProtection="1">
      <alignment horizontal="center"/>
      <protection locked="0"/>
    </xf>
    <xf numFmtId="166" fontId="1" fillId="5" borderId="1" xfId="1" applyNumberFormat="1" applyFont="1" applyFill="1" applyBorder="1" applyAlignment="1" applyProtection="1">
      <alignment horizontal="center" vertical="center"/>
      <protection locked="0"/>
    </xf>
    <xf numFmtId="3" fontId="1" fillId="2" borderId="2" xfId="1" applyNumberFormat="1" applyFont="1" applyFill="1" applyBorder="1" applyAlignment="1" applyProtection="1">
      <alignment horizontal="center" vertical="center"/>
      <protection locked="0"/>
    </xf>
    <xf numFmtId="0" fontId="3" fillId="10" borderId="7" xfId="0" applyFont="1" applyFill="1" applyBorder="1" applyAlignment="1">
      <alignment horizontal="center"/>
    </xf>
    <xf numFmtId="0" fontId="1" fillId="0" borderId="22" xfId="0" applyFont="1" applyBorder="1"/>
    <xf numFmtId="0" fontId="53" fillId="15" borderId="48" xfId="0" applyFont="1" applyFill="1" applyBorder="1" applyProtection="1">
      <protection locked="0"/>
    </xf>
    <xf numFmtId="0" fontId="53" fillId="15" borderId="50" xfId="0" applyFont="1" applyFill="1" applyBorder="1" applyProtection="1">
      <protection locked="0"/>
    </xf>
    <xf numFmtId="0" fontId="53" fillId="15" borderId="51" xfId="0" applyFont="1" applyFill="1" applyBorder="1" applyProtection="1">
      <protection locked="0"/>
    </xf>
    <xf numFmtId="0" fontId="53" fillId="15" borderId="52" xfId="0" applyFont="1" applyFill="1" applyBorder="1" applyProtection="1">
      <protection locked="0"/>
    </xf>
    <xf numFmtId="166" fontId="1" fillId="10" borderId="1" xfId="0" applyNumberFormat="1" applyFont="1" applyFill="1" applyBorder="1" applyAlignment="1">
      <alignment horizontal="center" vertical="center"/>
    </xf>
    <xf numFmtId="167" fontId="1" fillId="10" borderId="15" xfId="1" applyNumberFormat="1" applyFont="1" applyFill="1" applyBorder="1" applyAlignment="1">
      <alignment horizontal="center" vertical="center"/>
    </xf>
    <xf numFmtId="0" fontId="1" fillId="0" borderId="0" xfId="0" applyFont="1" applyProtection="1">
      <protection locked="0"/>
    </xf>
    <xf numFmtId="0" fontId="23" fillId="0" borderId="0" xfId="0" applyFont="1"/>
    <xf numFmtId="0" fontId="24" fillId="0" borderId="0" xfId="0" applyFont="1"/>
    <xf numFmtId="0" fontId="0" fillId="10" borderId="19" xfId="0" applyFill="1" applyBorder="1"/>
    <xf numFmtId="0" fontId="55" fillId="10" borderId="28" xfId="0" applyFont="1" applyFill="1" applyBorder="1"/>
    <xf numFmtId="0" fontId="55" fillId="10" borderId="29" xfId="0" applyFont="1" applyFill="1" applyBorder="1"/>
    <xf numFmtId="0" fontId="56" fillId="10" borderId="17" xfId="0" applyFont="1" applyFill="1" applyBorder="1"/>
    <xf numFmtId="0" fontId="58" fillId="0" borderId="0" xfId="0" applyFont="1"/>
    <xf numFmtId="0" fontId="40" fillId="0" borderId="0" xfId="0" applyFont="1"/>
    <xf numFmtId="0" fontId="59" fillId="10" borderId="30" xfId="0" applyFont="1" applyFill="1" applyBorder="1" applyAlignment="1">
      <alignment wrapText="1"/>
    </xf>
    <xf numFmtId="0" fontId="59" fillId="10" borderId="15" xfId="0" applyFont="1" applyFill="1" applyBorder="1" applyAlignment="1">
      <alignment horizontal="center" wrapText="1"/>
    </xf>
    <xf numFmtId="0" fontId="59" fillId="10" borderId="16" xfId="0" applyFont="1" applyFill="1" applyBorder="1" applyAlignment="1">
      <alignment horizontal="center" wrapText="1"/>
    </xf>
    <xf numFmtId="0" fontId="13" fillId="10" borderId="37" xfId="0" applyFont="1" applyFill="1" applyBorder="1" applyAlignment="1">
      <alignment vertical="center" wrapText="1"/>
    </xf>
    <xf numFmtId="167" fontId="13" fillId="10" borderId="8" xfId="1" applyNumberFormat="1" applyFont="1" applyFill="1" applyBorder="1" applyAlignment="1">
      <alignment horizontal="center" vertical="center"/>
    </xf>
    <xf numFmtId="167" fontId="13" fillId="10" borderId="38" xfId="1" applyNumberFormat="1" applyFont="1" applyFill="1" applyBorder="1" applyAlignment="1">
      <alignment horizontal="center" vertical="center"/>
    </xf>
    <xf numFmtId="0" fontId="13" fillId="10" borderId="30" xfId="0" applyFont="1" applyFill="1" applyBorder="1" applyAlignment="1">
      <alignment vertical="center" wrapText="1"/>
    </xf>
    <xf numFmtId="167" fontId="13" fillId="10" borderId="15" xfId="1" applyNumberFormat="1" applyFont="1" applyFill="1" applyBorder="1" applyAlignment="1">
      <alignment horizontal="center" vertical="center"/>
    </xf>
    <xf numFmtId="167" fontId="13" fillId="10" borderId="16" xfId="1" applyNumberFormat="1" applyFont="1" applyFill="1" applyBorder="1" applyAlignment="1">
      <alignment horizontal="center" vertical="center"/>
    </xf>
    <xf numFmtId="0" fontId="55" fillId="10" borderId="27" xfId="0" applyFont="1" applyFill="1" applyBorder="1"/>
    <xf numFmtId="0" fontId="25" fillId="0" borderId="49" xfId="0" applyFont="1" applyBorder="1" applyAlignment="1">
      <alignment horizontal="center" vertical="center" wrapText="1"/>
    </xf>
    <xf numFmtId="0" fontId="1" fillId="0" borderId="36" xfId="0" applyFont="1" applyBorder="1" applyAlignment="1">
      <alignment horizontal="left" vertical="center" wrapText="1"/>
    </xf>
    <xf numFmtId="2" fontId="1" fillId="7" borderId="15" xfId="0" applyNumberFormat="1" applyFont="1" applyFill="1" applyBorder="1" applyProtection="1">
      <protection locked="0"/>
    </xf>
    <xf numFmtId="0" fontId="67" fillId="0" borderId="17" xfId="4" applyFont="1" applyFill="1" applyBorder="1" applyAlignment="1" applyProtection="1">
      <alignment horizontal="center" vertical="center"/>
      <protection locked="0"/>
    </xf>
    <xf numFmtId="0" fontId="67" fillId="0" borderId="19" xfId="4" applyFont="1" applyFill="1" applyBorder="1" applyAlignment="1" applyProtection="1">
      <alignment horizontal="center" vertical="center"/>
      <protection locked="0"/>
    </xf>
    <xf numFmtId="0" fontId="55" fillId="14" borderId="17" xfId="0" applyFont="1" applyFill="1" applyBorder="1" applyAlignment="1" applyProtection="1">
      <alignment horizontal="left" wrapText="1"/>
      <protection locked="0"/>
    </xf>
    <xf numFmtId="0" fontId="55" fillId="14" borderId="18" xfId="0" applyFont="1" applyFill="1" applyBorder="1" applyAlignment="1" applyProtection="1">
      <alignment horizontal="left" wrapText="1"/>
      <protection locked="0"/>
    </xf>
    <xf numFmtId="0" fontId="55" fillId="14" borderId="19" xfId="0" applyFont="1" applyFill="1" applyBorder="1" applyAlignment="1" applyProtection="1">
      <alignment horizontal="left" wrapText="1"/>
      <protection locked="0"/>
    </xf>
    <xf numFmtId="0" fontId="0" fillId="0" borderId="49" xfId="0" applyBorder="1" applyAlignment="1">
      <alignment vertical="center" wrapText="1"/>
    </xf>
    <xf numFmtId="0" fontId="0" fillId="0" borderId="49" xfId="0" applyBorder="1" applyAlignment="1">
      <alignment vertical="center"/>
    </xf>
    <xf numFmtId="0" fontId="0" fillId="0" borderId="49" xfId="0" applyBorder="1" applyAlignment="1">
      <alignment horizontal="left" vertical="center" wrapText="1"/>
    </xf>
    <xf numFmtId="0" fontId="67" fillId="0" borderId="17" xfId="4" applyFont="1" applyFill="1" applyBorder="1" applyAlignment="1" applyProtection="1">
      <alignment horizontal="center" vertical="center" wrapText="1"/>
      <protection locked="0"/>
    </xf>
    <xf numFmtId="0" fontId="67" fillId="0" borderId="19" xfId="4" applyFont="1" applyFill="1" applyBorder="1" applyAlignment="1" applyProtection="1">
      <alignment horizontal="center" vertical="center" wrapText="1"/>
      <protection locked="0"/>
    </xf>
    <xf numFmtId="0" fontId="0" fillId="0" borderId="46" xfId="0" applyBorder="1" applyAlignment="1">
      <alignment vertical="center" wrapText="1"/>
    </xf>
    <xf numFmtId="0" fontId="0" fillId="0" borderId="47" xfId="0" applyBorder="1" applyAlignment="1">
      <alignment vertical="center"/>
    </xf>
    <xf numFmtId="0" fontId="0" fillId="0" borderId="48" xfId="0" applyBorder="1" applyAlignment="1">
      <alignment vertical="center"/>
    </xf>
    <xf numFmtId="0" fontId="1" fillId="0" borderId="17" xfId="0" applyFont="1" applyBorder="1" applyAlignment="1">
      <alignment horizontal="left" wrapText="1"/>
    </xf>
    <xf numFmtId="0" fontId="1" fillId="0" borderId="18" xfId="0" applyFont="1" applyBorder="1" applyAlignment="1">
      <alignment horizontal="left" wrapText="1"/>
    </xf>
    <xf numFmtId="0" fontId="1" fillId="0" borderId="19" xfId="0" applyFont="1" applyBorder="1" applyAlignment="1">
      <alignment horizontal="left" wrapText="1"/>
    </xf>
    <xf numFmtId="0" fontId="66" fillId="0" borderId="17" xfId="0" applyFont="1" applyBorder="1" applyAlignment="1">
      <alignment horizontal="center" wrapText="1"/>
    </xf>
    <xf numFmtId="0" fontId="66" fillId="0" borderId="18" xfId="0" applyFont="1" applyBorder="1" applyAlignment="1">
      <alignment horizontal="center" wrapText="1"/>
    </xf>
    <xf numFmtId="0" fontId="66" fillId="0" borderId="19" xfId="0" applyFont="1" applyBorder="1" applyAlignment="1">
      <alignment horizontal="center" wrapText="1"/>
    </xf>
    <xf numFmtId="0" fontId="32" fillId="0" borderId="1" xfId="0" applyFont="1" applyBorder="1" applyAlignment="1">
      <alignment vertical="center" wrapText="1"/>
    </xf>
    <xf numFmtId="0" fontId="32" fillId="0" borderId="14" xfId="0" applyFont="1" applyBorder="1" applyAlignment="1">
      <alignment vertical="center" wrapText="1"/>
    </xf>
    <xf numFmtId="0" fontId="32" fillId="0" borderId="1" xfId="0" applyFont="1" applyBorder="1" applyAlignment="1">
      <alignment vertical="top" wrapText="1"/>
    </xf>
    <xf numFmtId="0" fontId="32" fillId="0" borderId="14" xfId="0" applyFont="1" applyBorder="1" applyAlignment="1">
      <alignment vertical="top" wrapText="1"/>
    </xf>
    <xf numFmtId="0" fontId="60" fillId="0" borderId="0" xfId="0" applyFont="1" applyAlignment="1">
      <alignment horizontal="center"/>
    </xf>
    <xf numFmtId="0" fontId="15" fillId="0" borderId="0" xfId="0" applyFont="1" applyAlignment="1">
      <alignment wrapText="1"/>
    </xf>
    <xf numFmtId="0" fontId="19" fillId="0" borderId="0" xfId="0" applyFont="1" applyAlignment="1">
      <alignment wrapText="1"/>
    </xf>
    <xf numFmtId="0" fontId="65" fillId="3" borderId="17" xfId="0" applyFont="1" applyFill="1" applyBorder="1" applyAlignment="1">
      <alignment horizontal="center" vertical="center"/>
    </xf>
    <xf numFmtId="0" fontId="65" fillId="3" borderId="18" xfId="0" applyFont="1" applyFill="1" applyBorder="1" applyAlignment="1">
      <alignment horizontal="center" vertical="center"/>
    </xf>
    <xf numFmtId="0" fontId="65" fillId="3" borderId="19" xfId="0" applyFont="1" applyFill="1" applyBorder="1" applyAlignment="1">
      <alignment horizontal="center" vertical="center"/>
    </xf>
    <xf numFmtId="0" fontId="29" fillId="0" borderId="20" xfId="0" applyFont="1" applyBorder="1" applyAlignment="1">
      <alignment horizontal="center" vertical="top" wrapText="1"/>
    </xf>
    <xf numFmtId="0" fontId="29" fillId="0" borderId="21" xfId="0" applyFont="1" applyBorder="1" applyAlignment="1">
      <alignment horizontal="center" vertical="top" wrapText="1"/>
    </xf>
    <xf numFmtId="0" fontId="29" fillId="0" borderId="22" xfId="0" applyFont="1" applyBorder="1" applyAlignment="1">
      <alignment horizontal="center" vertical="top" wrapText="1"/>
    </xf>
    <xf numFmtId="0" fontId="30" fillId="9" borderId="20" xfId="0" applyFont="1" applyFill="1" applyBorder="1" applyAlignment="1">
      <alignment vertical="top" wrapText="1"/>
    </xf>
    <xf numFmtId="0" fontId="30" fillId="9" borderId="21" xfId="0" applyFont="1" applyFill="1" applyBorder="1" applyAlignment="1">
      <alignment vertical="top" wrapText="1"/>
    </xf>
    <xf numFmtId="0" fontId="30" fillId="9" borderId="22" xfId="0" applyFont="1" applyFill="1" applyBorder="1" applyAlignment="1">
      <alignment vertical="top" wrapText="1"/>
    </xf>
    <xf numFmtId="0" fontId="1" fillId="0" borderId="25" xfId="0" applyFont="1" applyBorder="1" applyAlignment="1">
      <alignment vertical="top" wrapText="1"/>
    </xf>
    <xf numFmtId="0" fontId="1" fillId="0" borderId="0" xfId="0" applyFont="1" applyAlignment="1">
      <alignment vertical="top" wrapText="1"/>
    </xf>
    <xf numFmtId="0" fontId="1" fillId="0" borderId="26" xfId="0" applyFont="1" applyBorder="1" applyAlignment="1">
      <alignment vertical="top" wrapText="1"/>
    </xf>
    <xf numFmtId="0" fontId="1" fillId="0" borderId="27" xfId="0" applyFont="1" applyBorder="1" applyAlignment="1">
      <alignment vertical="top" wrapText="1"/>
    </xf>
    <xf numFmtId="0" fontId="1" fillId="0" borderId="28" xfId="0" applyFont="1" applyBorder="1" applyAlignment="1">
      <alignment vertical="top" wrapText="1"/>
    </xf>
    <xf numFmtId="0" fontId="1" fillId="0" borderId="29" xfId="0" applyFont="1" applyBorder="1" applyAlignment="1">
      <alignment vertical="top" wrapText="1"/>
    </xf>
    <xf numFmtId="0" fontId="32" fillId="0" borderId="15" xfId="0" applyFont="1" applyBorder="1" applyAlignment="1">
      <alignment vertical="top" wrapText="1"/>
    </xf>
    <xf numFmtId="0" fontId="32" fillId="0" borderId="16" xfId="0" applyFont="1" applyBorder="1" applyAlignment="1">
      <alignment vertical="top" wrapText="1"/>
    </xf>
    <xf numFmtId="0" fontId="31" fillId="3" borderId="10" xfId="0" applyFont="1" applyFill="1" applyBorder="1"/>
    <xf numFmtId="0" fontId="31" fillId="3" borderId="11" xfId="0" applyFont="1" applyFill="1" applyBorder="1"/>
    <xf numFmtId="0" fontId="31" fillId="3" borderId="12" xfId="0" applyFont="1" applyFill="1" applyBorder="1"/>
    <xf numFmtId="0" fontId="0" fillId="0" borderId="0" xfId="0" applyAlignment="1">
      <alignment wrapText="1"/>
    </xf>
    <xf numFmtId="0" fontId="0" fillId="0" borderId="26" xfId="0" applyBorder="1" applyAlignment="1">
      <alignment wrapText="1"/>
    </xf>
    <xf numFmtId="0" fontId="16" fillId="0" borderId="21" xfId="0" applyFont="1" applyBorder="1" applyAlignment="1">
      <alignment wrapText="1"/>
    </xf>
    <xf numFmtId="0" fontId="16" fillId="0" borderId="22" xfId="0" applyFont="1" applyBorder="1" applyAlignment="1">
      <alignment wrapText="1"/>
    </xf>
    <xf numFmtId="0" fontId="46" fillId="0" borderId="28" xfId="0" applyFont="1" applyBorder="1" applyAlignment="1">
      <alignment wrapText="1"/>
    </xf>
    <xf numFmtId="0" fontId="46" fillId="0" borderId="29" xfId="0" applyFont="1" applyBorder="1" applyAlignment="1">
      <alignment wrapText="1"/>
    </xf>
    <xf numFmtId="0" fontId="20" fillId="3" borderId="0" xfId="0" applyFont="1" applyFill="1" applyAlignment="1">
      <alignment horizontal="left"/>
    </xf>
    <xf numFmtId="0" fontId="0" fillId="0" borderId="28" xfId="0" applyBorder="1" applyAlignment="1">
      <alignment wrapText="1"/>
    </xf>
    <xf numFmtId="0" fontId="0" fillId="0" borderId="29" xfId="0" applyBorder="1" applyAlignment="1">
      <alignment wrapText="1"/>
    </xf>
    <xf numFmtId="0" fontId="16" fillId="0" borderId="17" xfId="0" applyFont="1" applyBorder="1" applyAlignment="1">
      <alignment wrapText="1"/>
    </xf>
    <xf numFmtId="0" fontId="16" fillId="0" borderId="18" xfId="0" applyFont="1" applyBorder="1" applyAlignment="1">
      <alignment wrapText="1"/>
    </xf>
    <xf numFmtId="0" fontId="16" fillId="0" borderId="19" xfId="0" applyFont="1" applyBorder="1" applyAlignment="1">
      <alignment wrapText="1"/>
    </xf>
    <xf numFmtId="0" fontId="3" fillId="0" borderId="0" xfId="0" applyFont="1"/>
    <xf numFmtId="0" fontId="21" fillId="0" borderId="0" xfId="4" applyAlignment="1">
      <alignment wrapText="1"/>
    </xf>
    <xf numFmtId="0" fontId="22" fillId="3" borderId="0" xfId="0" applyFont="1" applyFill="1" applyAlignment="1">
      <alignment horizontal="center" vertical="center"/>
    </xf>
    <xf numFmtId="0" fontId="22" fillId="3" borderId="25" xfId="0" applyFont="1" applyFill="1" applyBorder="1" applyAlignment="1">
      <alignment horizontal="center" vertical="center"/>
    </xf>
    <xf numFmtId="0" fontId="22" fillId="3" borderId="26" xfId="0" applyFont="1" applyFill="1" applyBorder="1" applyAlignment="1">
      <alignment horizontal="center" vertical="center"/>
    </xf>
    <xf numFmtId="0" fontId="20" fillId="3" borderId="0" xfId="0" applyFont="1" applyFill="1" applyAlignment="1">
      <alignment horizontal="center"/>
    </xf>
    <xf numFmtId="0" fontId="57" fillId="0" borderId="21" xfId="0" applyFont="1" applyBorder="1" applyAlignment="1">
      <alignment wrapText="1"/>
    </xf>
    <xf numFmtId="0" fontId="52" fillId="0" borderId="53" xfId="0" applyFont="1" applyBorder="1" applyAlignment="1">
      <alignment horizontal="left" vertical="center"/>
    </xf>
    <xf numFmtId="0" fontId="52" fillId="0" borderId="54" xfId="0" applyFont="1" applyBorder="1" applyAlignment="1">
      <alignment horizontal="left" vertical="center"/>
    </xf>
    <xf numFmtId="0" fontId="52" fillId="0" borderId="55" xfId="0" applyFont="1" applyBorder="1" applyAlignment="1">
      <alignment horizontal="left" vertical="center"/>
    </xf>
    <xf numFmtId="0" fontId="59" fillId="10" borderId="11" xfId="0" applyFont="1" applyFill="1" applyBorder="1" applyAlignment="1">
      <alignment horizontal="center" vertical="center"/>
    </xf>
    <xf numFmtId="0" fontId="59" fillId="10" borderId="12" xfId="0" applyFont="1" applyFill="1" applyBorder="1" applyAlignment="1">
      <alignment horizontal="center" vertical="center"/>
    </xf>
    <xf numFmtId="0" fontId="59" fillId="10" borderId="1" xfId="0" applyFont="1" applyFill="1" applyBorder="1" applyAlignment="1">
      <alignment horizontal="center" vertical="center"/>
    </xf>
    <xf numFmtId="0" fontId="59" fillId="10" borderId="14" xfId="0" applyFont="1" applyFill="1" applyBorder="1" applyAlignment="1">
      <alignment horizontal="center" vertical="center"/>
    </xf>
    <xf numFmtId="0" fontId="59" fillId="10" borderId="10" xfId="0" applyFont="1" applyFill="1" applyBorder="1" applyAlignment="1">
      <alignment horizontal="center" vertical="center"/>
    </xf>
    <xf numFmtId="0" fontId="59" fillId="10" borderId="13" xfId="0" applyFont="1" applyFill="1" applyBorder="1" applyAlignment="1">
      <alignment horizontal="center" vertical="center"/>
    </xf>
    <xf numFmtId="0" fontId="1" fillId="13" borderId="31" xfId="0" applyFont="1" applyFill="1" applyBorder="1" applyAlignment="1">
      <alignment vertical="center" wrapText="1"/>
    </xf>
    <xf numFmtId="0" fontId="1" fillId="13" borderId="32" xfId="0" applyFont="1" applyFill="1" applyBorder="1" applyAlignment="1">
      <alignment vertical="center" wrapText="1"/>
    </xf>
    <xf numFmtId="0" fontId="1" fillId="13" borderId="33" xfId="0" applyFont="1" applyFill="1" applyBorder="1" applyAlignment="1">
      <alignment vertical="center" wrapText="1"/>
    </xf>
    <xf numFmtId="0" fontId="1" fillId="13" borderId="39" xfId="0" applyFont="1" applyFill="1" applyBorder="1" applyAlignment="1">
      <alignment vertical="center" wrapText="1"/>
    </xf>
    <xf numFmtId="0" fontId="1" fillId="13" borderId="42" xfId="0" applyFont="1" applyFill="1" applyBorder="1" applyAlignment="1">
      <alignment vertical="center" wrapText="1"/>
    </xf>
    <xf numFmtId="0" fontId="1" fillId="13" borderId="43" xfId="0" applyFont="1" applyFill="1" applyBorder="1" applyAlignment="1">
      <alignment vertical="center" wrapText="1"/>
    </xf>
    <xf numFmtId="0" fontId="17" fillId="10" borderId="31" xfId="0" applyFont="1" applyFill="1" applyBorder="1" applyAlignment="1">
      <alignment horizontal="center" vertical="center" wrapText="1"/>
    </xf>
    <xf numFmtId="0" fontId="17" fillId="10" borderId="32" xfId="0" applyFont="1" applyFill="1" applyBorder="1" applyAlignment="1">
      <alignment horizontal="center" vertical="center" wrapText="1"/>
    </xf>
    <xf numFmtId="0" fontId="17" fillId="10" borderId="33" xfId="0" applyFont="1" applyFill="1" applyBorder="1" applyAlignment="1">
      <alignment horizontal="center" vertical="center" wrapText="1"/>
    </xf>
    <xf numFmtId="0" fontId="17" fillId="10" borderId="31" xfId="0" applyFont="1" applyFill="1" applyBorder="1" applyAlignment="1">
      <alignment horizontal="center" wrapText="1"/>
    </xf>
    <xf numFmtId="0" fontId="17" fillId="10" borderId="32" xfId="0" applyFont="1" applyFill="1" applyBorder="1" applyAlignment="1">
      <alignment horizontal="center" wrapText="1"/>
    </xf>
    <xf numFmtId="0" fontId="17" fillId="10" borderId="33" xfId="0" applyFont="1" applyFill="1" applyBorder="1" applyAlignment="1">
      <alignment horizontal="center" wrapText="1"/>
    </xf>
    <xf numFmtId="167" fontId="1" fillId="10" borderId="2" xfId="1" applyNumberFormat="1" applyFont="1" applyFill="1" applyBorder="1" applyAlignment="1" applyProtection="1">
      <alignment horizontal="center" vertical="center"/>
    </xf>
    <xf numFmtId="167" fontId="1" fillId="10" borderId="4" xfId="1" applyNumberFormat="1" applyFont="1" applyFill="1" applyBorder="1" applyAlignment="1" applyProtection="1">
      <alignment horizontal="center" vertical="center"/>
    </xf>
    <xf numFmtId="167" fontId="1" fillId="10" borderId="3" xfId="1" applyNumberFormat="1" applyFont="1" applyFill="1" applyBorder="1" applyAlignment="1" applyProtection="1">
      <alignment horizontal="center" vertical="center"/>
    </xf>
    <xf numFmtId="0" fontId="1" fillId="0" borderId="34" xfId="0" applyFont="1" applyBorder="1" applyAlignment="1">
      <alignment vertical="center" wrapText="1"/>
    </xf>
    <xf numFmtId="0" fontId="1" fillId="0" borderId="45" xfId="0" applyFont="1" applyBorder="1" applyAlignment="1">
      <alignment vertical="center" wrapText="1"/>
    </xf>
    <xf numFmtId="167" fontId="1" fillId="10" borderId="41" xfId="1" applyNumberFormat="1" applyFont="1" applyFill="1" applyBorder="1" applyAlignment="1" applyProtection="1">
      <alignment horizontal="center" vertical="center"/>
    </xf>
    <xf numFmtId="167" fontId="1" fillId="10" borderId="42" xfId="1" applyNumberFormat="1" applyFont="1" applyFill="1" applyBorder="1" applyAlignment="1" applyProtection="1">
      <alignment horizontal="center" vertical="center"/>
    </xf>
    <xf numFmtId="167" fontId="1" fillId="10" borderId="40" xfId="1" applyNumberFormat="1" applyFont="1" applyFill="1" applyBorder="1" applyAlignment="1" applyProtection="1">
      <alignment horizontal="center" vertical="center"/>
    </xf>
    <xf numFmtId="4" fontId="1" fillId="10" borderId="2" xfId="0" applyNumberFormat="1" applyFont="1" applyFill="1" applyBorder="1" applyAlignment="1">
      <alignment horizontal="center" vertical="center"/>
    </xf>
    <xf numFmtId="4" fontId="1" fillId="10" borderId="4" xfId="0" applyNumberFormat="1" applyFont="1" applyFill="1" applyBorder="1" applyAlignment="1">
      <alignment horizontal="center" vertical="center"/>
    </xf>
    <xf numFmtId="4" fontId="1" fillId="10" borderId="3" xfId="0" applyNumberFormat="1" applyFont="1" applyFill="1" applyBorder="1" applyAlignment="1">
      <alignment horizontal="center" vertical="center"/>
    </xf>
    <xf numFmtId="0" fontId="1" fillId="0" borderId="2" xfId="0" applyFont="1" applyBorder="1" applyAlignment="1">
      <alignment vertical="top" wrapText="1"/>
    </xf>
    <xf numFmtId="0" fontId="1" fillId="0" borderId="36" xfId="0" applyFont="1" applyBorder="1" applyAlignment="1">
      <alignment vertical="top" wrapText="1"/>
    </xf>
    <xf numFmtId="4" fontId="1" fillId="10" borderId="41" xfId="0" applyNumberFormat="1" applyFont="1" applyFill="1" applyBorder="1" applyAlignment="1">
      <alignment horizontal="center" vertical="center"/>
    </xf>
    <xf numFmtId="4" fontId="1" fillId="10" borderId="42" xfId="0" applyNumberFormat="1" applyFont="1" applyFill="1" applyBorder="1" applyAlignment="1">
      <alignment horizontal="center" vertical="center"/>
    </xf>
    <xf numFmtId="4" fontId="1" fillId="10" borderId="40" xfId="0" applyNumberFormat="1" applyFont="1" applyFill="1" applyBorder="1" applyAlignment="1">
      <alignment horizontal="center" vertical="center"/>
    </xf>
    <xf numFmtId="0" fontId="1" fillId="0" borderId="41" xfId="0" applyFont="1" applyBorder="1" applyAlignment="1">
      <alignment vertical="top" wrapText="1"/>
    </xf>
    <xf numFmtId="0" fontId="1" fillId="0" borderId="43" xfId="0" applyFont="1" applyBorder="1" applyAlignment="1">
      <alignment vertical="top" wrapText="1"/>
    </xf>
    <xf numFmtId="0" fontId="1" fillId="0" borderId="38" xfId="0" applyFont="1" applyBorder="1" applyAlignment="1">
      <alignment vertical="center" wrapText="1"/>
    </xf>
    <xf numFmtId="0" fontId="40" fillId="10" borderId="17" xfId="0" applyFont="1" applyFill="1" applyBorder="1" applyAlignment="1">
      <alignment horizontal="center" wrapText="1"/>
    </xf>
    <xf numFmtId="0" fontId="40" fillId="10" borderId="18" xfId="0" applyFont="1" applyFill="1" applyBorder="1" applyAlignment="1">
      <alignment horizontal="center" wrapText="1"/>
    </xf>
    <xf numFmtId="0" fontId="40" fillId="10" borderId="19" xfId="0" applyFont="1" applyFill="1" applyBorder="1" applyAlignment="1">
      <alignment horizontal="center" wrapText="1"/>
    </xf>
    <xf numFmtId="0" fontId="40" fillId="2" borderId="17" xfId="0" applyFont="1" applyFill="1" applyBorder="1" applyAlignment="1">
      <alignment horizontal="center" vertical="center" wrapText="1"/>
    </xf>
    <xf numFmtId="0" fontId="40" fillId="2" borderId="18" xfId="0" applyFont="1" applyFill="1" applyBorder="1" applyAlignment="1">
      <alignment horizontal="center" vertical="center" wrapText="1"/>
    </xf>
    <xf numFmtId="0" fontId="40" fillId="2" borderId="19" xfId="0" applyFont="1" applyFill="1" applyBorder="1" applyAlignment="1">
      <alignment horizontal="center" vertical="center" wrapText="1"/>
    </xf>
    <xf numFmtId="0" fontId="40" fillId="7" borderId="17" xfId="0" applyFont="1" applyFill="1" applyBorder="1" applyAlignment="1">
      <alignment horizontal="center" vertical="center" wrapText="1"/>
    </xf>
    <xf numFmtId="0" fontId="40" fillId="7" borderId="18" xfId="0" applyFont="1" applyFill="1" applyBorder="1" applyAlignment="1">
      <alignment horizontal="center" vertical="center" wrapText="1"/>
    </xf>
    <xf numFmtId="0" fontId="40" fillId="7" borderId="19" xfId="0" applyFont="1" applyFill="1" applyBorder="1" applyAlignment="1">
      <alignment horizontal="center" vertical="center" wrapText="1"/>
    </xf>
    <xf numFmtId="0" fontId="1" fillId="0" borderId="1" xfId="0" applyFont="1" applyBorder="1" applyAlignment="1">
      <alignment vertical="top" wrapText="1"/>
    </xf>
    <xf numFmtId="0" fontId="1" fillId="0" borderId="14" xfId="0" applyFont="1" applyBorder="1" applyAlignment="1">
      <alignment vertical="top" wrapText="1"/>
    </xf>
    <xf numFmtId="0" fontId="17" fillId="10" borderId="35" xfId="0" applyFont="1" applyFill="1" applyBorder="1" applyAlignment="1">
      <alignment horizontal="center" wrapText="1"/>
    </xf>
    <xf numFmtId="0" fontId="17" fillId="10" borderId="4" xfId="0" applyFont="1" applyFill="1" applyBorder="1" applyAlignment="1">
      <alignment horizontal="center" wrapText="1"/>
    </xf>
    <xf numFmtId="0" fontId="17" fillId="10" borderId="3" xfId="0" applyFont="1" applyFill="1" applyBorder="1" applyAlignment="1">
      <alignment horizontal="center" wrapText="1"/>
    </xf>
    <xf numFmtId="0" fontId="3" fillId="0" borderId="1" xfId="0" applyFont="1" applyBorder="1"/>
    <xf numFmtId="0" fontId="3" fillId="0" borderId="14" xfId="0" applyFont="1" applyBorder="1"/>
    <xf numFmtId="0" fontId="3" fillId="0" borderId="1" xfId="0" applyFont="1" applyBorder="1" applyAlignment="1">
      <alignment horizontal="center"/>
    </xf>
    <xf numFmtId="0" fontId="3" fillId="0" borderId="2" xfId="0" applyFont="1" applyBorder="1" applyAlignment="1">
      <alignment horizontal="center" wrapText="1"/>
    </xf>
    <xf numFmtId="0" fontId="3" fillId="0" borderId="3" xfId="0" applyFont="1" applyBorder="1" applyAlignment="1">
      <alignment horizont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3" fillId="0" borderId="2" xfId="0" applyFont="1" applyBorder="1" applyAlignment="1">
      <alignment horizontal="center"/>
    </xf>
    <xf numFmtId="0" fontId="3" fillId="0" borderId="4" xfId="0" applyFont="1" applyBorder="1" applyAlignment="1">
      <alignment horizontal="center"/>
    </xf>
    <xf numFmtId="0" fontId="3" fillId="0" borderId="3" xfId="0" applyFont="1" applyBorder="1" applyAlignment="1">
      <alignment horizontal="center"/>
    </xf>
    <xf numFmtId="0" fontId="17" fillId="10" borderId="49" xfId="0" applyFont="1" applyFill="1" applyBorder="1" applyAlignment="1">
      <alignment horizontal="center" vertical="center" wrapText="1"/>
    </xf>
    <xf numFmtId="0" fontId="15" fillId="0" borderId="2" xfId="0" applyFont="1" applyBorder="1" applyAlignment="1">
      <alignment wrapText="1"/>
    </xf>
    <xf numFmtId="0" fontId="15" fillId="0" borderId="36" xfId="0" applyFont="1" applyBorder="1" applyAlignment="1">
      <alignment wrapText="1"/>
    </xf>
    <xf numFmtId="0" fontId="40" fillId="10" borderId="17" xfId="0" applyFont="1" applyFill="1" applyBorder="1" applyAlignment="1">
      <alignment horizontal="center" vertical="center" wrapText="1"/>
    </xf>
    <xf numFmtId="0" fontId="40" fillId="10" borderId="18" xfId="0" applyFont="1" applyFill="1" applyBorder="1" applyAlignment="1">
      <alignment horizontal="center" vertical="center" wrapText="1"/>
    </xf>
    <xf numFmtId="0" fontId="40" fillId="10" borderId="19" xfId="0" applyFont="1" applyFill="1" applyBorder="1" applyAlignment="1">
      <alignment horizontal="center" vertical="center" wrapText="1"/>
    </xf>
    <xf numFmtId="167" fontId="1" fillId="10" borderId="2" xfId="1" applyNumberFormat="1" applyFont="1" applyFill="1" applyBorder="1" applyAlignment="1">
      <alignment horizontal="center" vertical="center"/>
    </xf>
    <xf numFmtId="167" fontId="1" fillId="10" borderId="4" xfId="1" applyNumberFormat="1" applyFont="1" applyFill="1" applyBorder="1" applyAlignment="1">
      <alignment horizontal="center" vertical="center"/>
    </xf>
    <xf numFmtId="167" fontId="1" fillId="10" borderId="3" xfId="1" applyNumberFormat="1" applyFont="1" applyFill="1" applyBorder="1" applyAlignment="1">
      <alignment horizontal="center" vertical="center"/>
    </xf>
    <xf numFmtId="167" fontId="1" fillId="10" borderId="41" xfId="1" applyNumberFormat="1" applyFont="1" applyFill="1" applyBorder="1" applyAlignment="1">
      <alignment horizontal="center" vertical="center"/>
    </xf>
    <xf numFmtId="167" fontId="1" fillId="10" borderId="42" xfId="1" applyNumberFormat="1" applyFont="1" applyFill="1" applyBorder="1" applyAlignment="1">
      <alignment horizontal="center" vertical="center"/>
    </xf>
    <xf numFmtId="167" fontId="1" fillId="10" borderId="40" xfId="1" applyNumberFormat="1" applyFont="1" applyFill="1" applyBorder="1" applyAlignment="1">
      <alignment horizontal="center" vertical="center"/>
    </xf>
    <xf numFmtId="0" fontId="1" fillId="0" borderId="36" xfId="0" applyFont="1" applyBorder="1" applyAlignment="1">
      <alignment horizontal="left" vertical="center" wrapText="1"/>
    </xf>
    <xf numFmtId="0" fontId="3" fillId="0" borderId="36" xfId="0" applyFont="1" applyBorder="1" applyAlignment="1">
      <alignment horizontal="center" wrapText="1"/>
    </xf>
    <xf numFmtId="0" fontId="1" fillId="0" borderId="41" xfId="0" applyFont="1" applyBorder="1" applyAlignment="1">
      <alignment horizontal="left" vertical="center" wrapText="1"/>
    </xf>
    <xf numFmtId="0" fontId="1" fillId="0" borderId="43" xfId="0" applyFont="1" applyBorder="1" applyAlignment="1">
      <alignment horizontal="left" vertical="center" wrapText="1"/>
    </xf>
    <xf numFmtId="0" fontId="1" fillId="0" borderId="1" xfId="0"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1" fillId="0" borderId="16" xfId="0" applyFont="1" applyBorder="1" applyAlignment="1">
      <alignment vertical="center" wrapText="1"/>
    </xf>
    <xf numFmtId="0" fontId="49" fillId="10" borderId="46" xfId="0" applyFont="1" applyFill="1" applyBorder="1" applyAlignment="1">
      <alignment horizontal="center" vertical="center" wrapText="1"/>
    </xf>
    <xf numFmtId="0" fontId="49" fillId="10" borderId="47" xfId="0" applyFont="1" applyFill="1" applyBorder="1" applyAlignment="1">
      <alignment horizontal="center" vertical="center" wrapText="1"/>
    </xf>
    <xf numFmtId="0" fontId="49" fillId="10" borderId="48" xfId="0" applyFont="1" applyFill="1" applyBorder="1" applyAlignment="1">
      <alignment horizontal="center" vertical="center" wrapText="1"/>
    </xf>
    <xf numFmtId="0" fontId="1" fillId="0" borderId="20" xfId="0" applyFont="1" applyBorder="1" applyAlignment="1">
      <alignment vertical="center" wrapText="1"/>
    </xf>
    <xf numFmtId="0" fontId="1" fillId="0" borderId="21" xfId="0" applyFont="1" applyBorder="1" applyAlignment="1">
      <alignment vertical="center" wrapText="1"/>
    </xf>
    <xf numFmtId="0" fontId="1" fillId="0" borderId="22" xfId="0" applyFont="1" applyBorder="1" applyAlignment="1">
      <alignment vertical="center" wrapText="1"/>
    </xf>
    <xf numFmtId="0" fontId="1" fillId="0" borderId="2" xfId="0" applyFont="1" applyBorder="1" applyAlignment="1">
      <alignment vertical="center" wrapText="1"/>
    </xf>
    <xf numFmtId="0" fontId="1" fillId="0" borderId="4" xfId="0" applyFont="1" applyBorder="1" applyAlignment="1">
      <alignment vertical="center" wrapText="1"/>
    </xf>
    <xf numFmtId="0" fontId="1" fillId="0" borderId="36" xfId="0" applyFont="1" applyBorder="1" applyAlignment="1">
      <alignment vertical="center" wrapText="1"/>
    </xf>
    <xf numFmtId="0" fontId="27" fillId="0" borderId="17" xfId="0" applyFont="1" applyBorder="1" applyAlignment="1">
      <alignment horizontal="center" wrapText="1"/>
    </xf>
    <xf numFmtId="0" fontId="27" fillId="0" borderId="18" xfId="0" applyFont="1" applyBorder="1" applyAlignment="1">
      <alignment horizontal="center" wrapText="1"/>
    </xf>
    <xf numFmtId="0" fontId="27" fillId="0" borderId="19" xfId="0" applyFont="1" applyBorder="1" applyAlignment="1">
      <alignment horizontal="center" wrapText="1"/>
    </xf>
    <xf numFmtId="0" fontId="20" fillId="3" borderId="20" xfId="0" applyFont="1" applyFill="1" applyBorder="1"/>
    <xf numFmtId="0" fontId="20" fillId="3" borderId="21" xfId="0" applyFont="1" applyFill="1" applyBorder="1"/>
    <xf numFmtId="0" fontId="20" fillId="3" borderId="22" xfId="0" applyFont="1" applyFill="1" applyBorder="1"/>
    <xf numFmtId="0" fontId="1" fillId="0" borderId="23" xfId="0" applyFont="1" applyBorder="1" applyAlignment="1">
      <alignment vertical="top" wrapText="1"/>
    </xf>
    <xf numFmtId="0" fontId="1" fillId="0" borderId="9" xfId="0" applyFont="1" applyBorder="1" applyAlignment="1">
      <alignment vertical="top" wrapText="1"/>
    </xf>
    <xf numFmtId="0" fontId="1" fillId="0" borderId="24" xfId="0" applyFont="1" applyBorder="1" applyAlignment="1">
      <alignment vertical="top" wrapText="1"/>
    </xf>
    <xf numFmtId="0" fontId="37" fillId="11" borderId="9" xfId="0" applyFont="1" applyFill="1" applyBorder="1" applyAlignment="1">
      <alignment horizontal="left" vertical="top" wrapText="1"/>
    </xf>
    <xf numFmtId="0" fontId="37" fillId="11" borderId="24" xfId="0" applyFont="1" applyFill="1" applyBorder="1" applyAlignment="1">
      <alignment horizontal="left" vertical="top" wrapText="1"/>
    </xf>
    <xf numFmtId="0" fontId="37" fillId="11" borderId="28" xfId="0" applyFont="1" applyFill="1" applyBorder="1" applyAlignment="1">
      <alignment horizontal="left" vertical="top" wrapText="1"/>
    </xf>
    <xf numFmtId="0" fontId="37" fillId="11" borderId="29" xfId="0" applyFont="1" applyFill="1" applyBorder="1" applyAlignment="1">
      <alignment horizontal="left" vertical="top" wrapText="1"/>
    </xf>
    <xf numFmtId="0" fontId="5" fillId="11" borderId="2" xfId="0" applyFont="1" applyFill="1" applyBorder="1" applyAlignment="1">
      <alignment horizontal="left" vertical="center"/>
    </xf>
    <xf numFmtId="0" fontId="5" fillId="11" borderId="4" xfId="0" applyFont="1" applyFill="1" applyBorder="1" applyAlignment="1">
      <alignment horizontal="left" vertical="center"/>
    </xf>
    <xf numFmtId="0" fontId="5" fillId="11" borderId="36" xfId="0" applyFont="1" applyFill="1" applyBorder="1" applyAlignment="1">
      <alignment horizontal="left" vertical="center"/>
    </xf>
    <xf numFmtId="0" fontId="3" fillId="0" borderId="14" xfId="0" applyFont="1" applyBorder="1" applyAlignment="1">
      <alignment horizontal="center"/>
    </xf>
    <xf numFmtId="0" fontId="5" fillId="11" borderId="2" xfId="0" applyFont="1" applyFill="1" applyBorder="1" applyAlignment="1">
      <alignment vertical="center" wrapText="1"/>
    </xf>
    <xf numFmtId="0" fontId="5" fillId="11" borderId="4" xfId="0" applyFont="1" applyFill="1" applyBorder="1" applyAlignment="1">
      <alignment vertical="center" wrapText="1"/>
    </xf>
    <xf numFmtId="0" fontId="5" fillId="11" borderId="36" xfId="0" applyFont="1" applyFill="1" applyBorder="1" applyAlignment="1">
      <alignment vertical="center" wrapText="1"/>
    </xf>
    <xf numFmtId="0" fontId="34" fillId="11" borderId="31" xfId="0" applyFont="1" applyFill="1" applyBorder="1"/>
    <xf numFmtId="0" fontId="34" fillId="11" borderId="32" xfId="0" applyFont="1" applyFill="1" applyBorder="1"/>
    <xf numFmtId="0" fontId="34" fillId="11" borderId="33" xfId="0" applyFont="1" applyFill="1" applyBorder="1"/>
    <xf numFmtId="0" fontId="35" fillId="11" borderId="6" xfId="2" applyFont="1" applyFill="1" applyBorder="1"/>
    <xf numFmtId="0" fontId="5" fillId="11" borderId="9" xfId="0" applyFont="1" applyFill="1" applyBorder="1"/>
    <xf numFmtId="0" fontId="4" fillId="0" borderId="1" xfId="0" applyFont="1" applyBorder="1" applyAlignment="1">
      <alignment horizontal="left" vertical="top" wrapText="1"/>
    </xf>
    <xf numFmtId="0" fontId="4" fillId="0" borderId="14"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vertical="top" wrapText="1"/>
    </xf>
    <xf numFmtId="0" fontId="7" fillId="3" borderId="10" xfId="0" applyFont="1" applyFill="1" applyBorder="1"/>
    <xf numFmtId="0" fontId="7" fillId="3" borderId="11" xfId="0" applyFont="1" applyFill="1" applyBorder="1"/>
    <xf numFmtId="0" fontId="7" fillId="3" borderId="12" xfId="0" applyFont="1" applyFill="1" applyBorder="1"/>
    <xf numFmtId="0" fontId="11" fillId="0" borderId="13" xfId="0" applyFont="1" applyBorder="1" applyAlignment="1">
      <alignment horizontal="center"/>
    </xf>
    <xf numFmtId="0" fontId="11" fillId="0" borderId="1" xfId="0" applyFont="1" applyBorder="1" applyAlignment="1">
      <alignment horizontal="center"/>
    </xf>
    <xf numFmtId="0" fontId="11" fillId="0" borderId="14" xfId="0" applyFont="1" applyBorder="1" applyAlignment="1">
      <alignment horizontal="center"/>
    </xf>
    <xf numFmtId="0" fontId="54" fillId="0" borderId="0" xfId="0" applyFont="1" applyAlignment="1">
      <alignment wrapText="1"/>
    </xf>
    <xf numFmtId="0" fontId="1" fillId="0" borderId="2" xfId="0" applyFont="1" applyBorder="1" applyAlignment="1">
      <alignment horizontal="left" vertical="center"/>
    </xf>
    <xf numFmtId="0" fontId="1" fillId="0" borderId="4" xfId="0" applyFont="1" applyBorder="1" applyAlignment="1">
      <alignment horizontal="left" vertical="center"/>
    </xf>
    <xf numFmtId="0" fontId="1" fillId="0" borderId="36" xfId="0" applyFont="1" applyBorder="1" applyAlignment="1">
      <alignment horizontal="left" vertical="center"/>
    </xf>
    <xf numFmtId="0" fontId="1" fillId="0" borderId="1" xfId="0" applyFont="1" applyBorder="1" applyAlignment="1">
      <alignment horizontal="left" vertical="center" wrapText="1"/>
    </xf>
    <xf numFmtId="0" fontId="1" fillId="0" borderId="14" xfId="0" applyFont="1" applyBorder="1" applyAlignment="1">
      <alignment horizontal="left" vertical="center" wrapText="1"/>
    </xf>
    <xf numFmtId="0" fontId="35" fillId="11" borderId="2" xfId="0" applyFont="1" applyFill="1" applyBorder="1" applyAlignment="1">
      <alignment horizontal="center"/>
    </xf>
    <xf numFmtId="0" fontId="35" fillId="11" borderId="36" xfId="0" applyFont="1" applyFill="1" applyBorder="1" applyAlignment="1">
      <alignment horizontal="center"/>
    </xf>
    <xf numFmtId="0" fontId="35" fillId="11" borderId="1" xfId="0" applyFont="1" applyFill="1" applyBorder="1" applyAlignment="1">
      <alignment horizontal="center"/>
    </xf>
    <xf numFmtId="0" fontId="35" fillId="11" borderId="14" xfId="0" applyFont="1" applyFill="1" applyBorder="1" applyAlignment="1">
      <alignment horizontal="center"/>
    </xf>
    <xf numFmtId="0" fontId="11" fillId="0" borderId="10" xfId="0" applyFont="1" applyBorder="1" applyAlignment="1">
      <alignment horizontal="center"/>
    </xf>
    <xf numFmtId="0" fontId="11" fillId="0" borderId="11" xfId="0" applyFont="1" applyBorder="1" applyAlignment="1">
      <alignment horizontal="center"/>
    </xf>
    <xf numFmtId="0" fontId="11" fillId="0" borderId="12" xfId="0" applyFont="1" applyBorder="1" applyAlignment="1">
      <alignment horizontal="center"/>
    </xf>
    <xf numFmtId="0" fontId="5" fillId="11" borderId="41" xfId="0" applyFont="1" applyFill="1" applyBorder="1" applyAlignment="1">
      <alignment horizontal="left" vertical="center"/>
    </xf>
    <xf numFmtId="0" fontId="5" fillId="11" borderId="42" xfId="0" applyFont="1" applyFill="1" applyBorder="1" applyAlignment="1">
      <alignment horizontal="left" vertical="center"/>
    </xf>
    <xf numFmtId="0" fontId="5" fillId="11" borderId="43" xfId="0" applyFont="1" applyFill="1" applyBorder="1" applyAlignment="1">
      <alignment horizontal="left" vertical="center"/>
    </xf>
    <xf numFmtId="0" fontId="11" fillId="0" borderId="37" xfId="0" applyFont="1" applyBorder="1" applyAlignment="1">
      <alignment horizontal="center"/>
    </xf>
    <xf numFmtId="0" fontId="11" fillId="0" borderId="8" xfId="0" applyFont="1" applyBorder="1" applyAlignment="1">
      <alignment horizontal="center"/>
    </xf>
    <xf numFmtId="0" fontId="11" fillId="0" borderId="38" xfId="0" applyFont="1" applyBorder="1" applyAlignment="1">
      <alignment horizontal="center"/>
    </xf>
    <xf numFmtId="0" fontId="1" fillId="0" borderId="1" xfId="0" applyFont="1" applyBorder="1" applyAlignment="1">
      <alignment horizontal="left" vertical="center"/>
    </xf>
    <xf numFmtId="0" fontId="1" fillId="0" borderId="14" xfId="0" applyFont="1" applyBorder="1" applyAlignment="1">
      <alignment horizontal="left" vertical="center"/>
    </xf>
    <xf numFmtId="0" fontId="1" fillId="0" borderId="42" xfId="0" applyFont="1" applyBorder="1" applyAlignment="1">
      <alignment horizontal="left" vertical="center" wrapText="1"/>
    </xf>
    <xf numFmtId="0" fontId="35" fillId="11" borderId="3" xfId="0" applyFont="1" applyFill="1" applyBorder="1" applyAlignment="1">
      <alignment horizontal="center"/>
    </xf>
    <xf numFmtId="0" fontId="1" fillId="0" borderId="4" xfId="0" applyFont="1" applyBorder="1" applyAlignment="1">
      <alignment horizontal="left" vertical="center" wrapText="1"/>
    </xf>
    <xf numFmtId="0" fontId="5" fillId="11" borderId="0" xfId="0" applyFont="1" applyFill="1" applyAlignment="1">
      <alignment vertical="top" wrapText="1"/>
    </xf>
    <xf numFmtId="0" fontId="5" fillId="11" borderId="26" xfId="0" applyFont="1" applyFill="1" applyBorder="1" applyAlignment="1">
      <alignment vertical="top" wrapText="1"/>
    </xf>
    <xf numFmtId="0" fontId="1" fillId="0" borderId="27" xfId="0" applyFont="1" applyBorder="1"/>
    <xf numFmtId="0" fontId="1" fillId="0" borderId="28" xfId="0" applyFont="1" applyBorder="1"/>
    <xf numFmtId="0" fontId="1" fillId="0" borderId="29" xfId="0" applyFont="1" applyBorder="1"/>
    <xf numFmtId="0" fontId="15" fillId="0" borderId="25" xfId="0" applyFont="1" applyBorder="1" applyAlignment="1">
      <alignment horizontal="justify" vertical="center" wrapText="1"/>
    </xf>
    <xf numFmtId="0" fontId="1" fillId="0" borderId="27" xfId="0" applyFont="1" applyBorder="1" applyAlignment="1">
      <alignment wrapText="1"/>
    </xf>
    <xf numFmtId="0" fontId="1" fillId="0" borderId="28" xfId="0" applyFont="1" applyBorder="1" applyAlignment="1">
      <alignment wrapText="1"/>
    </xf>
    <xf numFmtId="0" fontId="1" fillId="0" borderId="29" xfId="0" applyFont="1" applyBorder="1" applyAlignment="1">
      <alignment wrapText="1"/>
    </xf>
    <xf numFmtId="0" fontId="1" fillId="0" borderId="25" xfId="0" applyFont="1" applyBorder="1" applyAlignment="1">
      <alignment wrapText="1"/>
    </xf>
    <xf numFmtId="0" fontId="1" fillId="0" borderId="0" xfId="0" applyFont="1" applyAlignment="1">
      <alignment wrapText="1"/>
    </xf>
    <xf numFmtId="0" fontId="1" fillId="0" borderId="26" xfId="0" applyFont="1" applyBorder="1" applyAlignment="1">
      <alignment wrapText="1"/>
    </xf>
    <xf numFmtId="0" fontId="38" fillId="0" borderId="25" xfId="0" applyFont="1" applyBorder="1" applyAlignment="1">
      <alignment horizontal="justify" vertical="center" wrapText="1"/>
    </xf>
    <xf numFmtId="0" fontId="38" fillId="0" borderId="0" xfId="0" applyFont="1" applyAlignment="1">
      <alignment horizontal="justify" vertical="center" wrapText="1"/>
    </xf>
    <xf numFmtId="0" fontId="38" fillId="0" borderId="26" xfId="0" applyFont="1" applyBorder="1" applyAlignment="1">
      <alignment horizontal="justify" vertical="center" wrapText="1"/>
    </xf>
    <xf numFmtId="0" fontId="4" fillId="0" borderId="25" xfId="0" applyFont="1" applyBorder="1" applyAlignment="1">
      <alignment horizontal="justify" vertical="center"/>
    </xf>
    <xf numFmtId="0" fontId="4" fillId="0" borderId="0" xfId="0" applyFont="1" applyAlignment="1">
      <alignment horizontal="justify" vertical="center"/>
    </xf>
    <xf numFmtId="0" fontId="4" fillId="0" borderId="26" xfId="0" applyFont="1" applyBorder="1" applyAlignment="1">
      <alignment horizontal="justify" vertical="center"/>
    </xf>
    <xf numFmtId="0" fontId="1" fillId="0" borderId="25" xfId="0" applyFont="1" applyBorder="1"/>
    <xf numFmtId="0" fontId="1" fillId="0" borderId="0" xfId="0" applyFont="1"/>
    <xf numFmtId="0" fontId="1" fillId="0" borderId="26" xfId="0" applyFont="1" applyBorder="1"/>
  </cellXfs>
  <cellStyles count="5">
    <cellStyle name="Hyperlink" xfId="4" builtinId="8"/>
    <cellStyle name="Normal" xfId="0" builtinId="0"/>
    <cellStyle name="Normal 2" xfId="3" xr:uid="{8D50F64D-AA17-4CE7-85F5-AADAAD0527C4}"/>
    <cellStyle name="Normal 2 8" xfId="2" xr:uid="{4705F856-0AC7-4649-981A-38EC00D60A75}"/>
    <cellStyle name="Percent" xfId="1" builtinId="5"/>
  </cellStyles>
  <dxfs count="0"/>
  <tableStyles count="0" defaultTableStyle="TableStyleMedium2" defaultPivotStyle="PivotStyleLight16"/>
  <colors>
    <mruColors>
      <color rgb="FF1A626C"/>
      <color rgb="FF000000"/>
      <color rgb="FF25A8AB"/>
      <color rgb="FF27B0B3"/>
      <color rgb="FF2ABCC0"/>
      <color rgb="FF2FCDD1"/>
      <color rgb="FF33CCCC"/>
      <color rgb="FF009999"/>
      <color rgb="FF00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aga.org/" TargetMode="External"/><Relationship Id="rId2" Type="http://schemas.openxmlformats.org/officeDocument/2006/relationships/image" Target="../media/image1.png"/><Relationship Id="rId1" Type="http://schemas.openxmlformats.org/officeDocument/2006/relationships/hyperlink" Target="https://www.slrconsulting.com/us/" TargetMode="External"/><Relationship Id="rId6" Type="http://schemas.openxmlformats.org/officeDocument/2006/relationships/image" Target="../media/image3.png"/><Relationship Id="rId5" Type="http://schemas.openxmlformats.org/officeDocument/2006/relationships/hyperlink" Target="https://www.eei.org/" TargetMode="External"/><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slrconsulting.com/us/" TargetMode="External"/><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8" Type="http://schemas.openxmlformats.org/officeDocument/2006/relationships/image" Target="../media/image12.png"/><Relationship Id="rId3" Type="http://schemas.openxmlformats.org/officeDocument/2006/relationships/image" Target="../media/image7.png"/><Relationship Id="rId7" Type="http://schemas.openxmlformats.org/officeDocument/2006/relationships/image" Target="../media/image11.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10.png"/><Relationship Id="rId5" Type="http://schemas.openxmlformats.org/officeDocument/2006/relationships/image" Target="../media/image9.png"/><Relationship Id="rId10" Type="http://schemas.openxmlformats.org/officeDocument/2006/relationships/image" Target="../media/image1.png"/><Relationship Id="rId4" Type="http://schemas.openxmlformats.org/officeDocument/2006/relationships/image" Target="../media/image8.png"/><Relationship Id="rId9" Type="http://schemas.openxmlformats.org/officeDocument/2006/relationships/hyperlink" Target="https://www.slrconsulting.com/us/"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4.emf"/><Relationship Id="rId1" Type="http://schemas.openxmlformats.org/officeDocument/2006/relationships/image" Target="../media/image13.emf"/></Relationships>
</file>

<file path=xl/drawings/_rels/drawing5.xml.rels><?xml version="1.0" encoding="UTF-8" standalone="yes"?>
<Relationships xmlns="http://schemas.openxmlformats.org/package/2006/relationships"><Relationship Id="rId1" Type="http://schemas.openxmlformats.org/officeDocument/2006/relationships/image" Target="../media/image16.emf"/></Relationships>
</file>

<file path=xl/drawings/_rels/drawing6.xml.rels><?xml version="1.0" encoding="UTF-8" standalone="yes"?>
<Relationships xmlns="http://schemas.openxmlformats.org/package/2006/relationships"><Relationship Id="rId1" Type="http://schemas.openxmlformats.org/officeDocument/2006/relationships/image" Target="../media/image18.emf"/></Relationships>
</file>

<file path=xl/drawings/_rels/drawing7.xml.rels><?xml version="1.0" encoding="UTF-8" standalone="yes"?>
<Relationships xmlns="http://schemas.openxmlformats.org/package/2006/relationships"><Relationship Id="rId1" Type="http://schemas.openxmlformats.org/officeDocument/2006/relationships/image" Target="../media/image16.emf"/></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lrconsulting.com/us/"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lrconsulting.com/us/" TargetMode="External"/></Relationships>
</file>

<file path=xl/drawings/_rels/drawing10.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slrconsulting.com/us/" TargetMode="External"/><Relationship Id="rId1" Type="http://schemas.openxmlformats.org/officeDocument/2006/relationships/image" Target="../media/image19.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5.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7.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7.emf"/></Relationships>
</file>

<file path=xl/drawings/drawing1.xml><?xml version="1.0" encoding="utf-8"?>
<xdr:wsDr xmlns:xdr="http://schemas.openxmlformats.org/drawingml/2006/spreadsheetDrawing" xmlns:a="http://schemas.openxmlformats.org/drawingml/2006/main">
  <xdr:oneCellAnchor>
    <xdr:from>
      <xdr:col>16</xdr:col>
      <xdr:colOff>85728</xdr:colOff>
      <xdr:row>3</xdr:row>
      <xdr:rowOff>241060</xdr:rowOff>
    </xdr:from>
    <xdr:ext cx="1190622" cy="336725"/>
    <xdr:pic>
      <xdr:nvPicPr>
        <xdr:cNvPr id="10" name="Picture 9">
          <a:hlinkClick xmlns:r="http://schemas.openxmlformats.org/officeDocument/2006/relationships" r:id="rId1"/>
          <a:extLst>
            <a:ext uri="{FF2B5EF4-FFF2-40B4-BE49-F238E27FC236}">
              <a16:creationId xmlns:a16="http://schemas.microsoft.com/office/drawing/2014/main" id="{778EFDAB-E24D-43AE-8878-B465EEED57C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6373478" y="2103727"/>
          <a:ext cx="1190622" cy="336725"/>
        </a:xfrm>
        <a:prstGeom prst="rect">
          <a:avLst/>
        </a:prstGeom>
      </xdr:spPr>
    </xdr:pic>
    <xdr:clientData/>
  </xdr:oneCellAnchor>
  <xdr:twoCellAnchor editAs="oneCell">
    <xdr:from>
      <xdr:col>5</xdr:col>
      <xdr:colOff>42333</xdr:colOff>
      <xdr:row>1</xdr:row>
      <xdr:rowOff>137584</xdr:rowOff>
    </xdr:from>
    <xdr:to>
      <xdr:col>6</xdr:col>
      <xdr:colOff>1746249</xdr:colOff>
      <xdr:row>2</xdr:row>
      <xdr:rowOff>158751</xdr:rowOff>
    </xdr:to>
    <xdr:pic>
      <xdr:nvPicPr>
        <xdr:cNvPr id="11" name="Picture 10">
          <a:hlinkClick xmlns:r="http://schemas.openxmlformats.org/officeDocument/2006/relationships" r:id="rId3"/>
          <a:extLst>
            <a:ext uri="{FF2B5EF4-FFF2-40B4-BE49-F238E27FC236}">
              <a16:creationId xmlns:a16="http://schemas.microsoft.com/office/drawing/2014/main" id="{1DABC4D5-BB23-259F-314D-7EE6EDCE2CBF}"/>
            </a:ext>
          </a:extLst>
        </xdr:cNvPr>
        <xdr:cNvPicPr>
          <a:picLocks noChangeAspect="1"/>
        </xdr:cNvPicPr>
      </xdr:nvPicPr>
      <xdr:blipFill>
        <a:blip xmlns:r="http://schemas.openxmlformats.org/officeDocument/2006/relationships" r:embed="rId4"/>
        <a:stretch>
          <a:fillRect/>
        </a:stretch>
      </xdr:blipFill>
      <xdr:spPr>
        <a:xfrm>
          <a:off x="6307666" y="328084"/>
          <a:ext cx="3122083" cy="1026584"/>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editAs="oneCell">
    <xdr:from>
      <xdr:col>1</xdr:col>
      <xdr:colOff>84668</xdr:colOff>
      <xdr:row>1</xdr:row>
      <xdr:rowOff>148165</xdr:rowOff>
    </xdr:from>
    <xdr:to>
      <xdr:col>2</xdr:col>
      <xdr:colOff>1291166</xdr:colOff>
      <xdr:row>2</xdr:row>
      <xdr:rowOff>140820</xdr:rowOff>
    </xdr:to>
    <xdr:pic>
      <xdr:nvPicPr>
        <xdr:cNvPr id="22" name="Picture 21">
          <a:hlinkClick xmlns:r="http://schemas.openxmlformats.org/officeDocument/2006/relationships" r:id="rId5"/>
          <a:extLst>
            <a:ext uri="{FF2B5EF4-FFF2-40B4-BE49-F238E27FC236}">
              <a16:creationId xmlns:a16="http://schemas.microsoft.com/office/drawing/2014/main" id="{BEFA4A2A-8367-998E-7A2F-92E9C46257A6}"/>
            </a:ext>
          </a:extLst>
        </xdr:cNvPr>
        <xdr:cNvPicPr>
          <a:picLocks noChangeAspect="1"/>
        </xdr:cNvPicPr>
      </xdr:nvPicPr>
      <xdr:blipFill>
        <a:blip xmlns:r="http://schemas.openxmlformats.org/officeDocument/2006/relationships" r:embed="rId6"/>
        <a:stretch>
          <a:fillRect/>
        </a:stretch>
      </xdr:blipFill>
      <xdr:spPr>
        <a:xfrm>
          <a:off x="1852085" y="338665"/>
          <a:ext cx="3376081" cy="998072"/>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95250</xdr:colOff>
      <xdr:row>1</xdr:row>
      <xdr:rowOff>247650</xdr:rowOff>
    </xdr:from>
    <xdr:to>
      <xdr:col>11</xdr:col>
      <xdr:colOff>817348</xdr:colOff>
      <xdr:row>1</xdr:row>
      <xdr:rowOff>582959</xdr:rowOff>
    </xdr:to>
    <xdr:pic>
      <xdr:nvPicPr>
        <xdr:cNvPr id="9" name="Picture 8">
          <a:extLst>
            <a:ext uri="{FF2B5EF4-FFF2-40B4-BE49-F238E27FC236}">
              <a16:creationId xmlns:a16="http://schemas.microsoft.com/office/drawing/2014/main" id="{739EEAE6-2A1C-9E67-A06B-BE9D2AA65308}"/>
            </a:ext>
          </a:extLst>
        </xdr:cNvPr>
        <xdr:cNvPicPr>
          <a:picLocks noChangeAspect="1"/>
        </xdr:cNvPicPr>
      </xdr:nvPicPr>
      <xdr:blipFill>
        <a:blip xmlns:r="http://schemas.openxmlformats.org/officeDocument/2006/relationships" r:embed="rId1"/>
        <a:stretch>
          <a:fillRect/>
        </a:stretch>
      </xdr:blipFill>
      <xdr:spPr>
        <a:xfrm>
          <a:off x="14392275" y="1581150"/>
          <a:ext cx="1188823" cy="335309"/>
        </a:xfrm>
        <a:prstGeom prst="rect">
          <a:avLst/>
        </a:prstGeom>
      </xdr:spPr>
    </xdr:pic>
    <xdr:clientData/>
  </xdr:twoCellAnchor>
  <xdr:oneCellAnchor>
    <xdr:from>
      <xdr:col>10</xdr:col>
      <xdr:colOff>85728</xdr:colOff>
      <xdr:row>1</xdr:row>
      <xdr:rowOff>241060</xdr:rowOff>
    </xdr:from>
    <xdr:ext cx="1190622" cy="336725"/>
    <xdr:pic>
      <xdr:nvPicPr>
        <xdr:cNvPr id="3" name="Picture 2">
          <a:hlinkClick xmlns:r="http://schemas.openxmlformats.org/officeDocument/2006/relationships" r:id="rId2"/>
          <a:extLst>
            <a:ext uri="{FF2B5EF4-FFF2-40B4-BE49-F238E27FC236}">
              <a16:creationId xmlns:a16="http://schemas.microsoft.com/office/drawing/2014/main" id="{6F6C83D7-0026-4BDE-927F-1ED94E0F7E9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16354428" y="1641235"/>
          <a:ext cx="1190622" cy="33672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304800</xdr:colOff>
      <xdr:row>10</xdr:row>
      <xdr:rowOff>180976</xdr:rowOff>
    </xdr:from>
    <xdr:to>
      <xdr:col>5</xdr:col>
      <xdr:colOff>1122946</xdr:colOff>
      <xdr:row>20</xdr:row>
      <xdr:rowOff>180976</xdr:rowOff>
    </xdr:to>
    <xdr:pic>
      <xdr:nvPicPr>
        <xdr:cNvPr id="12" name="Picture 11">
          <a:extLst>
            <a:ext uri="{FF2B5EF4-FFF2-40B4-BE49-F238E27FC236}">
              <a16:creationId xmlns:a16="http://schemas.microsoft.com/office/drawing/2014/main" id="{FD747621-4A4D-C3B7-CA2E-E6C87DBC50F2}"/>
            </a:ext>
          </a:extLst>
        </xdr:cNvPr>
        <xdr:cNvPicPr>
          <a:picLocks noChangeAspect="1"/>
        </xdr:cNvPicPr>
      </xdr:nvPicPr>
      <xdr:blipFill>
        <a:blip xmlns:r="http://schemas.openxmlformats.org/officeDocument/2006/relationships" r:embed="rId1"/>
        <a:stretch>
          <a:fillRect/>
        </a:stretch>
      </xdr:blipFill>
      <xdr:spPr>
        <a:xfrm>
          <a:off x="304800" y="2238376"/>
          <a:ext cx="5342521" cy="2533650"/>
        </a:xfrm>
        <a:prstGeom prst="rect">
          <a:avLst/>
        </a:prstGeom>
      </xdr:spPr>
    </xdr:pic>
    <xdr:clientData/>
  </xdr:twoCellAnchor>
  <xdr:twoCellAnchor editAs="oneCell">
    <xdr:from>
      <xdr:col>0</xdr:col>
      <xdr:colOff>285750</xdr:colOff>
      <xdr:row>24</xdr:row>
      <xdr:rowOff>180911</xdr:rowOff>
    </xdr:from>
    <xdr:to>
      <xdr:col>5</xdr:col>
      <xdr:colOff>1152524</xdr:colOff>
      <xdr:row>32</xdr:row>
      <xdr:rowOff>190767</xdr:rowOff>
    </xdr:to>
    <xdr:pic>
      <xdr:nvPicPr>
        <xdr:cNvPr id="13" name="Picture 12">
          <a:extLst>
            <a:ext uri="{FF2B5EF4-FFF2-40B4-BE49-F238E27FC236}">
              <a16:creationId xmlns:a16="http://schemas.microsoft.com/office/drawing/2014/main" id="{A65B07CC-F52B-D86E-DBBD-D1D27A61CB5C}"/>
            </a:ext>
          </a:extLst>
        </xdr:cNvPr>
        <xdr:cNvPicPr>
          <a:picLocks noChangeAspect="1"/>
        </xdr:cNvPicPr>
      </xdr:nvPicPr>
      <xdr:blipFill>
        <a:blip xmlns:r="http://schemas.openxmlformats.org/officeDocument/2006/relationships" r:embed="rId2"/>
        <a:stretch>
          <a:fillRect/>
        </a:stretch>
      </xdr:blipFill>
      <xdr:spPr>
        <a:xfrm>
          <a:off x="285750" y="5667311"/>
          <a:ext cx="5391149" cy="1533856"/>
        </a:xfrm>
        <a:prstGeom prst="rect">
          <a:avLst/>
        </a:prstGeom>
      </xdr:spPr>
    </xdr:pic>
    <xdr:clientData/>
  </xdr:twoCellAnchor>
  <xdr:twoCellAnchor editAs="oneCell">
    <xdr:from>
      <xdr:col>0</xdr:col>
      <xdr:colOff>285751</xdr:colOff>
      <xdr:row>36</xdr:row>
      <xdr:rowOff>9525</xdr:rowOff>
    </xdr:from>
    <xdr:to>
      <xdr:col>5</xdr:col>
      <xdr:colOff>1333500</xdr:colOff>
      <xdr:row>44</xdr:row>
      <xdr:rowOff>181279</xdr:rowOff>
    </xdr:to>
    <xdr:pic>
      <xdr:nvPicPr>
        <xdr:cNvPr id="14" name="Picture 13">
          <a:extLst>
            <a:ext uri="{FF2B5EF4-FFF2-40B4-BE49-F238E27FC236}">
              <a16:creationId xmlns:a16="http://schemas.microsoft.com/office/drawing/2014/main" id="{D9E8800B-8E3D-ABDB-236A-5650C988BD04}"/>
            </a:ext>
          </a:extLst>
        </xdr:cNvPr>
        <xdr:cNvPicPr>
          <a:picLocks noChangeAspect="1"/>
        </xdr:cNvPicPr>
      </xdr:nvPicPr>
      <xdr:blipFill>
        <a:blip xmlns:r="http://schemas.openxmlformats.org/officeDocument/2006/relationships" r:embed="rId3"/>
        <a:stretch>
          <a:fillRect/>
        </a:stretch>
      </xdr:blipFill>
      <xdr:spPr>
        <a:xfrm>
          <a:off x="285751" y="7820025"/>
          <a:ext cx="5572124" cy="1695754"/>
        </a:xfrm>
        <a:prstGeom prst="rect">
          <a:avLst/>
        </a:prstGeom>
      </xdr:spPr>
    </xdr:pic>
    <xdr:clientData/>
  </xdr:twoCellAnchor>
  <xdr:twoCellAnchor editAs="oneCell">
    <xdr:from>
      <xdr:col>0</xdr:col>
      <xdr:colOff>0</xdr:colOff>
      <xdr:row>49</xdr:row>
      <xdr:rowOff>1</xdr:rowOff>
    </xdr:from>
    <xdr:to>
      <xdr:col>5</xdr:col>
      <xdr:colOff>1181100</xdr:colOff>
      <xdr:row>76</xdr:row>
      <xdr:rowOff>9525</xdr:rowOff>
    </xdr:to>
    <xdr:pic>
      <xdr:nvPicPr>
        <xdr:cNvPr id="15" name="Picture 14">
          <a:extLst>
            <a:ext uri="{FF2B5EF4-FFF2-40B4-BE49-F238E27FC236}">
              <a16:creationId xmlns:a16="http://schemas.microsoft.com/office/drawing/2014/main" id="{0DE2A7DA-B366-058A-AE3F-3318FFA15348}"/>
            </a:ext>
          </a:extLst>
        </xdr:cNvPr>
        <xdr:cNvPicPr>
          <a:picLocks noChangeAspect="1"/>
        </xdr:cNvPicPr>
      </xdr:nvPicPr>
      <xdr:blipFill>
        <a:blip xmlns:r="http://schemas.openxmlformats.org/officeDocument/2006/relationships" r:embed="rId4"/>
        <a:stretch>
          <a:fillRect/>
        </a:stretch>
      </xdr:blipFill>
      <xdr:spPr>
        <a:xfrm>
          <a:off x="0" y="10534651"/>
          <a:ext cx="5705475" cy="5172074"/>
        </a:xfrm>
        <a:prstGeom prst="rect">
          <a:avLst/>
        </a:prstGeom>
      </xdr:spPr>
    </xdr:pic>
    <xdr:clientData/>
  </xdr:twoCellAnchor>
  <xdr:twoCellAnchor editAs="oneCell">
    <xdr:from>
      <xdr:col>0</xdr:col>
      <xdr:colOff>142875</xdr:colOff>
      <xdr:row>79</xdr:row>
      <xdr:rowOff>47625</xdr:rowOff>
    </xdr:from>
    <xdr:to>
      <xdr:col>5</xdr:col>
      <xdr:colOff>1047750</xdr:colOff>
      <xdr:row>100</xdr:row>
      <xdr:rowOff>38657</xdr:rowOff>
    </xdr:to>
    <xdr:pic>
      <xdr:nvPicPr>
        <xdr:cNvPr id="16" name="Picture 15">
          <a:extLst>
            <a:ext uri="{FF2B5EF4-FFF2-40B4-BE49-F238E27FC236}">
              <a16:creationId xmlns:a16="http://schemas.microsoft.com/office/drawing/2014/main" id="{CEAA3D82-23BD-EC1F-4987-B9F4ED15F0A4}"/>
            </a:ext>
          </a:extLst>
        </xdr:cNvPr>
        <xdr:cNvPicPr>
          <a:picLocks noChangeAspect="1"/>
        </xdr:cNvPicPr>
      </xdr:nvPicPr>
      <xdr:blipFill>
        <a:blip xmlns:r="http://schemas.openxmlformats.org/officeDocument/2006/relationships" r:embed="rId5"/>
        <a:stretch>
          <a:fillRect/>
        </a:stretch>
      </xdr:blipFill>
      <xdr:spPr>
        <a:xfrm>
          <a:off x="142875" y="16316325"/>
          <a:ext cx="5429250" cy="3991532"/>
        </a:xfrm>
        <a:prstGeom prst="rect">
          <a:avLst/>
        </a:prstGeom>
      </xdr:spPr>
    </xdr:pic>
    <xdr:clientData/>
  </xdr:twoCellAnchor>
  <xdr:twoCellAnchor editAs="oneCell">
    <xdr:from>
      <xdr:col>0</xdr:col>
      <xdr:colOff>142875</xdr:colOff>
      <xdr:row>103</xdr:row>
      <xdr:rowOff>180974</xdr:rowOff>
    </xdr:from>
    <xdr:to>
      <xdr:col>5</xdr:col>
      <xdr:colOff>1124510</xdr:colOff>
      <xdr:row>122</xdr:row>
      <xdr:rowOff>142875</xdr:rowOff>
    </xdr:to>
    <xdr:pic>
      <xdr:nvPicPr>
        <xdr:cNvPr id="17" name="Picture 16">
          <a:extLst>
            <a:ext uri="{FF2B5EF4-FFF2-40B4-BE49-F238E27FC236}">
              <a16:creationId xmlns:a16="http://schemas.microsoft.com/office/drawing/2014/main" id="{01494B92-00FE-78BA-8BCC-B05EE5060C88}"/>
            </a:ext>
          </a:extLst>
        </xdr:cNvPr>
        <xdr:cNvPicPr>
          <a:picLocks noChangeAspect="1"/>
        </xdr:cNvPicPr>
      </xdr:nvPicPr>
      <xdr:blipFill>
        <a:blip xmlns:r="http://schemas.openxmlformats.org/officeDocument/2006/relationships" r:embed="rId6"/>
        <a:stretch>
          <a:fillRect/>
        </a:stretch>
      </xdr:blipFill>
      <xdr:spPr>
        <a:xfrm>
          <a:off x="142875" y="21469349"/>
          <a:ext cx="5506010" cy="3581401"/>
        </a:xfrm>
        <a:prstGeom prst="rect">
          <a:avLst/>
        </a:prstGeom>
      </xdr:spPr>
    </xdr:pic>
    <xdr:clientData/>
  </xdr:twoCellAnchor>
  <xdr:twoCellAnchor editAs="oneCell">
    <xdr:from>
      <xdr:col>0</xdr:col>
      <xdr:colOff>876300</xdr:colOff>
      <xdr:row>133</xdr:row>
      <xdr:rowOff>9525</xdr:rowOff>
    </xdr:from>
    <xdr:to>
      <xdr:col>5</xdr:col>
      <xdr:colOff>914400</xdr:colOff>
      <xdr:row>147</xdr:row>
      <xdr:rowOff>128916</xdr:rowOff>
    </xdr:to>
    <xdr:pic>
      <xdr:nvPicPr>
        <xdr:cNvPr id="19" name="Picture 18">
          <a:extLst>
            <a:ext uri="{FF2B5EF4-FFF2-40B4-BE49-F238E27FC236}">
              <a16:creationId xmlns:a16="http://schemas.microsoft.com/office/drawing/2014/main" id="{E0579119-3EE2-D23E-C232-78DDDC76DB66}"/>
            </a:ext>
          </a:extLst>
        </xdr:cNvPr>
        <xdr:cNvPicPr>
          <a:picLocks noChangeAspect="1"/>
        </xdr:cNvPicPr>
      </xdr:nvPicPr>
      <xdr:blipFill>
        <a:blip xmlns:r="http://schemas.openxmlformats.org/officeDocument/2006/relationships" r:embed="rId7"/>
        <a:stretch>
          <a:fillRect/>
        </a:stretch>
      </xdr:blipFill>
      <xdr:spPr>
        <a:xfrm>
          <a:off x="876300" y="30137100"/>
          <a:ext cx="4829175" cy="2786391"/>
        </a:xfrm>
        <a:prstGeom prst="rect">
          <a:avLst/>
        </a:prstGeom>
      </xdr:spPr>
    </xdr:pic>
    <xdr:clientData/>
  </xdr:twoCellAnchor>
  <xdr:twoCellAnchor editAs="oneCell">
    <xdr:from>
      <xdr:col>7</xdr:col>
      <xdr:colOff>238125</xdr:colOff>
      <xdr:row>126</xdr:row>
      <xdr:rowOff>2419351</xdr:rowOff>
    </xdr:from>
    <xdr:to>
      <xdr:col>10</xdr:col>
      <xdr:colOff>247650</xdr:colOff>
      <xdr:row>132</xdr:row>
      <xdr:rowOff>450859</xdr:rowOff>
    </xdr:to>
    <xdr:pic>
      <xdr:nvPicPr>
        <xdr:cNvPr id="21" name="Picture 20">
          <a:extLst>
            <a:ext uri="{FF2B5EF4-FFF2-40B4-BE49-F238E27FC236}">
              <a16:creationId xmlns:a16="http://schemas.microsoft.com/office/drawing/2014/main" id="{1272EAC6-26C2-3247-2353-296B5AF1C063}"/>
            </a:ext>
          </a:extLst>
        </xdr:cNvPr>
        <xdr:cNvPicPr>
          <a:picLocks noChangeAspect="1"/>
        </xdr:cNvPicPr>
      </xdr:nvPicPr>
      <xdr:blipFill>
        <a:blip xmlns:r="http://schemas.openxmlformats.org/officeDocument/2006/relationships" r:embed="rId8"/>
        <a:stretch>
          <a:fillRect/>
        </a:stretch>
      </xdr:blipFill>
      <xdr:spPr>
        <a:xfrm>
          <a:off x="6162675" y="28717876"/>
          <a:ext cx="2867025" cy="2470158"/>
        </a:xfrm>
        <a:prstGeom prst="rect">
          <a:avLst/>
        </a:prstGeom>
      </xdr:spPr>
    </xdr:pic>
    <xdr:clientData/>
  </xdr:twoCellAnchor>
  <xdr:twoCellAnchor>
    <xdr:from>
      <xdr:col>3</xdr:col>
      <xdr:colOff>352424</xdr:colOff>
      <xdr:row>129</xdr:row>
      <xdr:rowOff>600075</xdr:rowOff>
    </xdr:from>
    <xdr:to>
      <xdr:col>6</xdr:col>
      <xdr:colOff>542925</xdr:colOff>
      <xdr:row>129</xdr:row>
      <xdr:rowOff>781050</xdr:rowOff>
    </xdr:to>
    <xdr:sp macro="" textlink="">
      <xdr:nvSpPr>
        <xdr:cNvPr id="22" name="Arrow: Right 21">
          <a:extLst>
            <a:ext uri="{FF2B5EF4-FFF2-40B4-BE49-F238E27FC236}">
              <a16:creationId xmlns:a16="http://schemas.microsoft.com/office/drawing/2014/main" id="{F0B66237-B687-F8D8-C8B5-4D78A09BFA3C}"/>
            </a:ext>
          </a:extLst>
        </xdr:cNvPr>
        <xdr:cNvSpPr/>
      </xdr:nvSpPr>
      <xdr:spPr>
        <a:xfrm>
          <a:off x="3914774" y="30022800"/>
          <a:ext cx="2562226" cy="180975"/>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3</xdr:col>
      <xdr:colOff>85728</xdr:colOff>
      <xdr:row>1</xdr:row>
      <xdr:rowOff>241060</xdr:rowOff>
    </xdr:from>
    <xdr:ext cx="1190622" cy="336725"/>
    <xdr:pic>
      <xdr:nvPicPr>
        <xdr:cNvPr id="4" name="Picture 3">
          <a:hlinkClick xmlns:r="http://schemas.openxmlformats.org/officeDocument/2006/relationships" r:id="rId9"/>
          <a:extLst>
            <a:ext uri="{FF2B5EF4-FFF2-40B4-BE49-F238E27FC236}">
              <a16:creationId xmlns:a16="http://schemas.microsoft.com/office/drawing/2014/main" id="{5E4E733D-C346-4ACD-AA56-F1E8DE558146}"/>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xdr:blipFill>
      <xdr:spPr>
        <a:xfrm>
          <a:off x="16354428" y="1641235"/>
          <a:ext cx="1190622" cy="336725"/>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0</xdr:col>
      <xdr:colOff>1381125</xdr:colOff>
      <xdr:row>4</xdr:row>
      <xdr:rowOff>57150</xdr:rowOff>
    </xdr:from>
    <xdr:to>
      <xdr:col>0</xdr:col>
      <xdr:colOff>1600200</xdr:colOff>
      <xdr:row>4</xdr:row>
      <xdr:rowOff>171450</xdr:rowOff>
    </xdr:to>
    <xdr:sp macro="" textlink="">
      <xdr:nvSpPr>
        <xdr:cNvPr id="2" name="Arrow: Right 1">
          <a:extLst>
            <a:ext uri="{FF2B5EF4-FFF2-40B4-BE49-F238E27FC236}">
              <a16:creationId xmlns:a16="http://schemas.microsoft.com/office/drawing/2014/main" id="{A7D19866-FFEE-4CE9-1DA2-3FE8AEB89246}"/>
            </a:ext>
          </a:extLst>
        </xdr:cNvPr>
        <xdr:cNvSpPr/>
      </xdr:nvSpPr>
      <xdr:spPr>
        <a:xfrm>
          <a:off x="1381125" y="942975"/>
          <a:ext cx="219075" cy="114300"/>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1733550</xdr:colOff>
      <xdr:row>18</xdr:row>
      <xdr:rowOff>38100</xdr:rowOff>
    </xdr:from>
    <xdr:to>
      <xdr:col>0</xdr:col>
      <xdr:colOff>1952625</xdr:colOff>
      <xdr:row>18</xdr:row>
      <xdr:rowOff>152400</xdr:rowOff>
    </xdr:to>
    <xdr:sp macro="" textlink="">
      <xdr:nvSpPr>
        <xdr:cNvPr id="4" name="Arrow: Right 3">
          <a:extLst>
            <a:ext uri="{FF2B5EF4-FFF2-40B4-BE49-F238E27FC236}">
              <a16:creationId xmlns:a16="http://schemas.microsoft.com/office/drawing/2014/main" id="{14B70DF6-0B34-4801-B803-00B6CBD57829}"/>
            </a:ext>
          </a:extLst>
        </xdr:cNvPr>
        <xdr:cNvSpPr/>
      </xdr:nvSpPr>
      <xdr:spPr>
        <a:xfrm>
          <a:off x="1733550" y="3657600"/>
          <a:ext cx="219075" cy="114300"/>
        </a:xfrm>
        <a:prstGeom prst="rightArrow">
          <a:avLst/>
        </a:prstGeom>
        <a:solidFill>
          <a:srgbClr val="4472C4"/>
        </a:solidFill>
        <a:ln w="12700" cap="flat" cmpd="sng" algn="ctr">
          <a:solidFill>
            <a:srgbClr val="4472C4">
              <a:shade val="15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3</xdr:col>
      <xdr:colOff>2047875</xdr:colOff>
      <xdr:row>18</xdr:row>
      <xdr:rowOff>38100</xdr:rowOff>
    </xdr:from>
    <xdr:to>
      <xdr:col>3</xdr:col>
      <xdr:colOff>2266950</xdr:colOff>
      <xdr:row>18</xdr:row>
      <xdr:rowOff>152400</xdr:rowOff>
    </xdr:to>
    <xdr:sp macro="" textlink="">
      <xdr:nvSpPr>
        <xdr:cNvPr id="5" name="Arrow: Right 4">
          <a:extLst>
            <a:ext uri="{FF2B5EF4-FFF2-40B4-BE49-F238E27FC236}">
              <a16:creationId xmlns:a16="http://schemas.microsoft.com/office/drawing/2014/main" id="{8BD1C629-D6FC-4A1C-B924-B2E08533D722}"/>
            </a:ext>
          </a:extLst>
        </xdr:cNvPr>
        <xdr:cNvSpPr/>
      </xdr:nvSpPr>
      <xdr:spPr>
        <a:xfrm>
          <a:off x="8839200" y="3638550"/>
          <a:ext cx="219075" cy="114300"/>
        </a:xfrm>
        <a:prstGeom prst="rightArrow">
          <a:avLst/>
        </a:prstGeom>
        <a:solidFill>
          <a:srgbClr val="4472C4"/>
        </a:solidFill>
        <a:ln w="12700" cap="flat" cmpd="sng" algn="ctr">
          <a:solidFill>
            <a:srgbClr val="4472C4">
              <a:shade val="15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editAs="oneCell">
    <xdr:from>
      <xdr:col>14</xdr:col>
      <xdr:colOff>0</xdr:colOff>
      <xdr:row>0</xdr:row>
      <xdr:rowOff>0</xdr:rowOff>
    </xdr:from>
    <xdr:to>
      <xdr:col>22</xdr:col>
      <xdr:colOff>533400</xdr:colOff>
      <xdr:row>4</xdr:row>
      <xdr:rowOff>197909</xdr:rowOff>
    </xdr:to>
    <xdr:pic>
      <xdr:nvPicPr>
        <xdr:cNvPr id="3" name="Picture 2">
          <a:extLst>
            <a:ext uri="{FF2B5EF4-FFF2-40B4-BE49-F238E27FC236}">
              <a16:creationId xmlns:a16="http://schemas.microsoft.com/office/drawing/2014/main" id="{C65943FC-82C7-5607-1A4C-0E84B608DE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98375" y="0"/>
          <a:ext cx="5410200" cy="1123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xdr:col>
          <xdr:colOff>370416</xdr:colOff>
          <xdr:row>1</xdr:row>
          <xdr:rowOff>21168</xdr:rowOff>
        </xdr:from>
        <xdr:to>
          <xdr:col>4</xdr:col>
          <xdr:colOff>3910417</xdr:colOff>
          <xdr:row>6</xdr:row>
          <xdr:rowOff>82946</xdr:rowOff>
        </xdr:to>
        <xdr:pic>
          <xdr:nvPicPr>
            <xdr:cNvPr id="17" name="Picture 16">
              <a:extLst>
                <a:ext uri="{FF2B5EF4-FFF2-40B4-BE49-F238E27FC236}">
                  <a16:creationId xmlns:a16="http://schemas.microsoft.com/office/drawing/2014/main" id="{550E11F9-A569-B7F8-3C66-5D82161BF8F9}"/>
                </a:ext>
              </a:extLst>
            </xdr:cNvPr>
            <xdr:cNvPicPr>
              <a:picLocks noChangeAspect="1" noChangeArrowheads="1"/>
              <a:extLst>
                <a:ext uri="{84589F7E-364E-4C9E-8A38-B11213B215E9}">
                  <a14:cameraTool cellRange="'Instructions for Completing'!$A$29:$D$33" spid="_x0000_s4169"/>
                </a:ext>
              </a:extLst>
            </xdr:cNvPicPr>
          </xdr:nvPicPr>
          <xdr:blipFill>
            <a:blip xmlns:r="http://schemas.openxmlformats.org/officeDocument/2006/relationships" r:embed="rId2"/>
            <a:srcRect/>
            <a:stretch>
              <a:fillRect/>
            </a:stretch>
          </xdr:blipFill>
          <xdr:spPr bwMode="auto">
            <a:xfrm>
              <a:off x="10117666" y="222251"/>
              <a:ext cx="5953001" cy="1215362"/>
            </a:xfrm>
            <a:prstGeom prst="rect">
              <a:avLst/>
            </a:prstGeom>
            <a:solidFill>
              <a:schemeClr val="bg1">
                <a:lumMod val="95000"/>
              </a:schemeClr>
            </a:solidFill>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323850</xdr:colOff>
          <xdr:row>0</xdr:row>
          <xdr:rowOff>152400</xdr:rowOff>
        </xdr:from>
        <xdr:to>
          <xdr:col>8</xdr:col>
          <xdr:colOff>1295400</xdr:colOff>
          <xdr:row>0</xdr:row>
          <xdr:rowOff>1276350</xdr:rowOff>
        </xdr:to>
        <xdr:pic>
          <xdr:nvPicPr>
            <xdr:cNvPr id="6" name="Picture 5">
              <a:extLst>
                <a:ext uri="{FF2B5EF4-FFF2-40B4-BE49-F238E27FC236}">
                  <a16:creationId xmlns:a16="http://schemas.microsoft.com/office/drawing/2014/main" id="{85CE4F24-3553-3FDB-BEE9-02BA768A4B14}"/>
                </a:ext>
              </a:extLst>
            </xdr:cNvPr>
            <xdr:cNvPicPr>
              <a:picLocks noChangeAspect="1" noChangeArrowheads="1"/>
              <a:extLst>
                <a:ext uri="{84589F7E-364E-4C9E-8A38-B11213B215E9}">
                  <a14:cameraTool cellRange="'Instructions for Completing'!$A$29:$D$33" spid="_x0000_s5184"/>
                </a:ext>
              </a:extLst>
            </xdr:cNvPicPr>
          </xdr:nvPicPr>
          <xdr:blipFill>
            <a:blip xmlns:r="http://schemas.openxmlformats.org/officeDocument/2006/relationships" r:embed="rId1"/>
            <a:srcRect/>
            <a:stretch>
              <a:fillRect/>
            </a:stretch>
          </xdr:blipFill>
          <xdr:spPr bwMode="auto">
            <a:xfrm>
              <a:off x="9629775" y="152400"/>
              <a:ext cx="5543550" cy="1123950"/>
            </a:xfrm>
            <a:prstGeom prst="rect">
              <a:avLst/>
            </a:prstGeom>
            <a:solidFill>
              <a:schemeClr val="bg1">
                <a:lumMod val="95000"/>
              </a:schemeClr>
            </a:solidFill>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5</xdr:col>
      <xdr:colOff>381000</xdr:colOff>
      <xdr:row>0</xdr:row>
      <xdr:rowOff>228600</xdr:rowOff>
    </xdr:from>
    <xdr:to>
      <xdr:col>8</xdr:col>
      <xdr:colOff>495300</xdr:colOff>
      <xdr:row>0</xdr:row>
      <xdr:rowOff>1352550</xdr:rowOff>
    </xdr:to>
    <xdr:pic>
      <xdr:nvPicPr>
        <xdr:cNvPr id="3" name="Picture 2">
          <a:extLst>
            <a:ext uri="{FF2B5EF4-FFF2-40B4-BE49-F238E27FC236}">
              <a16:creationId xmlns:a16="http://schemas.microsoft.com/office/drawing/2014/main" id="{69E8E599-6B68-E20D-05FA-4E9DF72622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29925" y="228600"/>
          <a:ext cx="5543550" cy="1123950"/>
        </a:xfrm>
        <a:prstGeom prst="rect">
          <a:avLst/>
        </a:prstGeom>
        <a:solidFill>
          <a:schemeClr val="bg1">
            <a:lumMod val="95000"/>
          </a:schemeClr>
        </a:solidFill>
      </xdr:spPr>
    </xdr:pic>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161925</xdr:colOff>
          <xdr:row>16</xdr:row>
          <xdr:rowOff>19050</xdr:rowOff>
        </xdr:from>
        <xdr:to>
          <xdr:col>2</xdr:col>
          <xdr:colOff>1028700</xdr:colOff>
          <xdr:row>23</xdr:row>
          <xdr:rowOff>9525</xdr:rowOff>
        </xdr:to>
        <xdr:pic>
          <xdr:nvPicPr>
            <xdr:cNvPr id="4" name="Picture 3">
              <a:extLst>
                <a:ext uri="{FF2B5EF4-FFF2-40B4-BE49-F238E27FC236}">
                  <a16:creationId xmlns:a16="http://schemas.microsoft.com/office/drawing/2014/main" id="{1E5508E2-BBA1-BE14-4985-23527ECE54DE}"/>
                </a:ext>
              </a:extLst>
            </xdr:cNvPr>
            <xdr:cNvPicPr>
              <a:picLocks noChangeAspect="1" noChangeArrowheads="1"/>
              <a:extLst>
                <a:ext uri="{84589F7E-364E-4C9E-8A38-B11213B215E9}">
                  <a14:cameraTool cellRange="'Instructions for Completing'!$A$29:$D$33" spid="_x0000_s7234"/>
                </a:ext>
              </a:extLst>
            </xdr:cNvPicPr>
          </xdr:nvPicPr>
          <xdr:blipFill>
            <a:blip xmlns:r="http://schemas.openxmlformats.org/officeDocument/2006/relationships" r:embed="rId1"/>
            <a:srcRect/>
            <a:stretch>
              <a:fillRect/>
            </a:stretch>
          </xdr:blipFill>
          <xdr:spPr bwMode="auto">
            <a:xfrm>
              <a:off x="161925" y="6648450"/>
              <a:ext cx="5543550" cy="1123950"/>
            </a:xfrm>
            <a:prstGeom prst="rect">
              <a:avLst/>
            </a:prstGeom>
            <a:solidFill>
              <a:schemeClr val="bg1">
                <a:lumMod val="95000"/>
              </a:schemeClr>
            </a:solidFill>
          </xdr:spPr>
        </xdr:pic>
        <xdr:clientData/>
      </xdr:twoCellAnchor>
    </mc:Choice>
    <mc:Fallback/>
  </mc:AlternateContent>
</xdr:wsDr>
</file>

<file path=xl/drawings/drawing8.xml><?xml version="1.0" encoding="utf-8"?>
<xdr:wsDr xmlns:xdr="http://schemas.openxmlformats.org/drawingml/2006/spreadsheetDrawing" xmlns:a="http://schemas.openxmlformats.org/drawingml/2006/main">
  <xdr:oneCellAnchor>
    <xdr:from>
      <xdr:col>10</xdr:col>
      <xdr:colOff>85728</xdr:colOff>
      <xdr:row>1</xdr:row>
      <xdr:rowOff>241060</xdr:rowOff>
    </xdr:from>
    <xdr:ext cx="1190622" cy="336725"/>
    <xdr:pic>
      <xdr:nvPicPr>
        <xdr:cNvPr id="3" name="Picture 2">
          <a:hlinkClick xmlns:r="http://schemas.openxmlformats.org/officeDocument/2006/relationships" r:id="rId1"/>
          <a:extLst>
            <a:ext uri="{FF2B5EF4-FFF2-40B4-BE49-F238E27FC236}">
              <a16:creationId xmlns:a16="http://schemas.microsoft.com/office/drawing/2014/main" id="{2E7A03D5-5638-4C63-A6B3-A29E0E541CF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6354428" y="1641235"/>
          <a:ext cx="1190622" cy="336725"/>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10</xdr:col>
      <xdr:colOff>85728</xdr:colOff>
      <xdr:row>1</xdr:row>
      <xdr:rowOff>269635</xdr:rowOff>
    </xdr:from>
    <xdr:ext cx="1190622" cy="336725"/>
    <xdr:pic>
      <xdr:nvPicPr>
        <xdr:cNvPr id="8" name="Picture 7">
          <a:hlinkClick xmlns:r="http://schemas.openxmlformats.org/officeDocument/2006/relationships" r:id="rId1"/>
          <a:extLst>
            <a:ext uri="{FF2B5EF4-FFF2-40B4-BE49-F238E27FC236}">
              <a16:creationId xmlns:a16="http://schemas.microsoft.com/office/drawing/2014/main" id="{9F463D5D-DACA-40C2-A8A5-7EE9CC265EE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2934953" y="469660"/>
          <a:ext cx="1190622" cy="336725"/>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twoCellAnchor>
    <xdr:from>
      <xdr:col>1</xdr:col>
      <xdr:colOff>190501</xdr:colOff>
      <xdr:row>21</xdr:row>
      <xdr:rowOff>66674</xdr:rowOff>
    </xdr:from>
    <xdr:to>
      <xdr:col>5</xdr:col>
      <xdr:colOff>1143001</xdr:colOff>
      <xdr:row>23</xdr:row>
      <xdr:rowOff>114299</xdr:rowOff>
    </xdr:to>
    <xdr:pic>
      <xdr:nvPicPr>
        <xdr:cNvPr id="6" name="Picture 5">
          <a:extLst>
            <a:ext uri="{FF2B5EF4-FFF2-40B4-BE49-F238E27FC236}">
              <a16:creationId xmlns:a16="http://schemas.microsoft.com/office/drawing/2014/main" id="{A4FE58FC-7588-4863-8897-BAA70DAA8909}"/>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1" y="8096249"/>
          <a:ext cx="6515100"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10</xdr:col>
      <xdr:colOff>85728</xdr:colOff>
      <xdr:row>1</xdr:row>
      <xdr:rowOff>241060</xdr:rowOff>
    </xdr:from>
    <xdr:ext cx="1190622" cy="336725"/>
    <xdr:pic>
      <xdr:nvPicPr>
        <xdr:cNvPr id="2" name="Picture 1">
          <a:hlinkClick xmlns:r="http://schemas.openxmlformats.org/officeDocument/2006/relationships" r:id="rId2"/>
          <a:extLst>
            <a:ext uri="{FF2B5EF4-FFF2-40B4-BE49-F238E27FC236}">
              <a16:creationId xmlns:a16="http://schemas.microsoft.com/office/drawing/2014/main" id="{E8DDF264-5EF6-4F32-8B09-A6D0710C01B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16354428" y="1641235"/>
          <a:ext cx="1190622" cy="336725"/>
        </a:xfrm>
        <a:prstGeom prst="rect">
          <a:avLst/>
        </a:prstGeom>
      </xdr:spPr>
    </xdr:pic>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aga.org/research-policy/natural-gas-esg-sustainability/natural-gas-sustainability-initiative-ngsi/" TargetMode="External"/><Relationship Id="rId1" Type="http://schemas.openxmlformats.org/officeDocument/2006/relationships/hyperlink" Target="https://www.eei.org/issues-and-policy/NGSI"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s://ftp.cpc.ncep.noaa.gov/htdocs/products/analysis_monitoring/cdus/degree_days/archives/Heating%20degree%20Days/monthly%20states/2022/Jun%202022.txt" TargetMode="External"/><Relationship Id="rId7" Type="http://schemas.openxmlformats.org/officeDocument/2006/relationships/drawing" Target="../drawings/drawing3.xml"/><Relationship Id="rId2" Type="http://schemas.openxmlformats.org/officeDocument/2006/relationships/hyperlink" Target="https://ftp.cpc.ncep.noaa.gov/htdocs/products/analysis_monitoring/cdus/degree_days/archives/Heating%20degree%20Days/monthly%20states/2021/Jun%202021.txt" TargetMode="External"/><Relationship Id="rId1" Type="http://schemas.openxmlformats.org/officeDocument/2006/relationships/hyperlink" Target="https://ftp.cpc.ncep.noaa.gov/htdocs/products/analysis_monitoring/cdus/degree_days/archives/Heating%20degree%20Days/monthly%20states/2023/Jun%202023.txt" TargetMode="External"/><Relationship Id="rId6" Type="http://schemas.openxmlformats.org/officeDocument/2006/relationships/printerSettings" Target="../printerSettings/printerSettings2.bin"/><Relationship Id="rId5" Type="http://schemas.openxmlformats.org/officeDocument/2006/relationships/hyperlink" Target="https://www.cpc.ncep.noaa.gov/products/analysis_monitoring/cdus/degree_days/" TargetMode="External"/><Relationship Id="rId4" Type="http://schemas.openxmlformats.org/officeDocument/2006/relationships/hyperlink" Target="https://ftp.cpc.ncep.noaa.gov/htdocs/products/analysis_monitoring/cdus/degree_days/archives/Heating%20degree%20Days/monthly%20states/2020/Jun%202020.txt"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hyperlink" Target="https://ftp.cpc.ncep.noaa.gov/htdocs/products/analysis_monitoring/cdus/degree_days/archives/Heating%20degree%20Days/monthly%20states/2023/Jun%202023.tx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913BC-DB95-420A-94A6-7B09E04B8FE4}">
  <sheetPr>
    <tabColor rgb="FFFF0000"/>
  </sheetPr>
  <dimension ref="A2:T18"/>
  <sheetViews>
    <sheetView topLeftCell="A9" zoomScale="90" zoomScaleNormal="90" workbookViewId="0">
      <selection activeCell="B15" sqref="B15:T15"/>
    </sheetView>
  </sheetViews>
  <sheetFormatPr defaultRowHeight="15"/>
  <cols>
    <col min="1" max="1" width="26.5703125" customWidth="1"/>
    <col min="2" max="2" width="32.5703125" customWidth="1"/>
    <col min="3" max="3" width="20.5703125" customWidth="1"/>
    <col min="4" max="4" width="8.5703125"/>
    <col min="5" max="5" width="7" customWidth="1"/>
    <col min="6" max="6" width="21.28515625" customWidth="1"/>
    <col min="7" max="7" width="27.28515625" customWidth="1"/>
    <col min="15" max="15" width="20.42578125" customWidth="1"/>
    <col min="16" max="16" width="17.42578125" customWidth="1"/>
    <col min="17" max="17" width="8.5703125"/>
    <col min="18" max="18" width="11.7109375" customWidth="1"/>
    <col min="19" max="19" width="11.85546875" customWidth="1"/>
    <col min="20" max="20" width="4.28515625" customWidth="1"/>
    <col min="22" max="22" width="27.42578125" customWidth="1"/>
    <col min="23" max="23" width="17.42578125" customWidth="1"/>
    <col min="24" max="24" width="8.5703125"/>
    <col min="25" max="25" width="7" customWidth="1"/>
    <col min="26" max="26" width="8.5703125"/>
  </cols>
  <sheetData>
    <row r="2" spans="1:20" ht="79.5" customHeight="1"/>
    <row r="3" spans="1:20" ht="15.75" thickBot="1"/>
    <row r="4" spans="1:20" ht="56.25" customHeight="1" thickTop="1" thickBot="1">
      <c r="B4" s="239" t="s">
        <v>251</v>
      </c>
      <c r="C4" s="240"/>
      <c r="F4" s="247" t="s">
        <v>252</v>
      </c>
      <c r="G4" s="248"/>
      <c r="N4" s="241" t="s">
        <v>541</v>
      </c>
      <c r="O4" s="242"/>
      <c r="P4" s="242"/>
      <c r="Q4" s="242"/>
      <c r="R4" s="243"/>
    </row>
    <row r="5" spans="1:20" ht="27" thickTop="1">
      <c r="A5" s="218" t="s">
        <v>265</v>
      </c>
    </row>
    <row r="6" spans="1:20" ht="16.5" thickBot="1">
      <c r="A6" s="219" t="s">
        <v>461</v>
      </c>
    </row>
    <row r="7" spans="1:20" ht="31.5" customHeight="1" thickTop="1" thickBot="1">
      <c r="A7" s="236" t="s">
        <v>563</v>
      </c>
      <c r="B7" s="249" t="s">
        <v>567</v>
      </c>
      <c r="C7" s="250"/>
      <c r="D7" s="250"/>
      <c r="E7" s="250"/>
      <c r="F7" s="250"/>
      <c r="G7" s="250"/>
      <c r="H7" s="250"/>
      <c r="I7" s="250"/>
      <c r="J7" s="250"/>
      <c r="K7" s="250"/>
      <c r="L7" s="250"/>
      <c r="M7" s="250"/>
      <c r="N7" s="250"/>
      <c r="O7" s="250"/>
      <c r="P7" s="250"/>
      <c r="Q7" s="250"/>
      <c r="R7" s="250"/>
      <c r="S7" s="250"/>
      <c r="T7" s="251"/>
    </row>
    <row r="8" spans="1:20" ht="46.5" customHeight="1" thickTop="1" thickBot="1">
      <c r="A8" s="236" t="s">
        <v>526</v>
      </c>
      <c r="B8" s="246" t="s">
        <v>527</v>
      </c>
      <c r="C8" s="246"/>
      <c r="D8" s="246"/>
      <c r="E8" s="246"/>
      <c r="F8" s="246"/>
      <c r="G8" s="246"/>
      <c r="H8" s="246"/>
      <c r="I8" s="246"/>
      <c r="J8" s="246"/>
      <c r="K8" s="246"/>
      <c r="L8" s="246"/>
      <c r="M8" s="246"/>
      <c r="N8" s="246"/>
      <c r="O8" s="246"/>
      <c r="P8" s="246"/>
      <c r="Q8" s="246"/>
      <c r="R8" s="246"/>
      <c r="S8" s="246"/>
      <c r="T8" s="246"/>
    </row>
    <row r="9" spans="1:20" ht="49.5" customHeight="1" thickTop="1" thickBot="1">
      <c r="A9" s="236" t="s">
        <v>528</v>
      </c>
      <c r="B9" s="244" t="s">
        <v>538</v>
      </c>
      <c r="C9" s="244"/>
      <c r="D9" s="244"/>
      <c r="E9" s="244"/>
      <c r="F9" s="244"/>
      <c r="G9" s="244"/>
      <c r="H9" s="244"/>
      <c r="I9" s="244"/>
      <c r="J9" s="244"/>
      <c r="K9" s="244"/>
      <c r="L9" s="244"/>
      <c r="M9" s="244"/>
      <c r="N9" s="244"/>
      <c r="O9" s="244"/>
      <c r="P9" s="244"/>
      <c r="Q9" s="244"/>
      <c r="R9" s="244"/>
      <c r="S9" s="244"/>
      <c r="T9" s="244"/>
    </row>
    <row r="10" spans="1:20" ht="45.75" customHeight="1" thickTop="1" thickBot="1">
      <c r="A10" s="236" t="s">
        <v>539</v>
      </c>
      <c r="B10" s="244" t="s">
        <v>529</v>
      </c>
      <c r="C10" s="245"/>
      <c r="D10" s="245"/>
      <c r="E10" s="245"/>
      <c r="F10" s="245"/>
      <c r="G10" s="245"/>
      <c r="H10" s="245"/>
      <c r="I10" s="245"/>
      <c r="J10" s="245"/>
      <c r="K10" s="245"/>
      <c r="L10" s="245"/>
      <c r="M10" s="245"/>
      <c r="N10" s="245"/>
      <c r="O10" s="245"/>
      <c r="P10" s="245"/>
      <c r="Q10" s="245"/>
      <c r="R10" s="245"/>
      <c r="S10" s="245"/>
      <c r="T10" s="245"/>
    </row>
    <row r="11" spans="1:20" ht="45.75" customHeight="1" thickTop="1" thickBot="1">
      <c r="A11" s="236" t="s">
        <v>540</v>
      </c>
      <c r="B11" s="244" t="s">
        <v>530</v>
      </c>
      <c r="C11" s="244"/>
      <c r="D11" s="244"/>
      <c r="E11" s="244"/>
      <c r="F11" s="244"/>
      <c r="G11" s="244"/>
      <c r="H11" s="244"/>
      <c r="I11" s="244"/>
      <c r="J11" s="244"/>
      <c r="K11" s="244"/>
      <c r="L11" s="244"/>
      <c r="M11" s="244"/>
      <c r="N11" s="244"/>
      <c r="O11" s="244"/>
      <c r="P11" s="244"/>
      <c r="Q11" s="244"/>
      <c r="R11" s="244"/>
      <c r="S11" s="244"/>
      <c r="T11" s="244"/>
    </row>
    <row r="12" spans="1:20" ht="31.5" customHeight="1" thickTop="1" thickBot="1">
      <c r="A12" s="236" t="s">
        <v>531</v>
      </c>
      <c r="B12" s="244" t="s">
        <v>532</v>
      </c>
      <c r="C12" s="245"/>
      <c r="D12" s="245"/>
      <c r="E12" s="245"/>
      <c r="F12" s="245"/>
      <c r="G12" s="245"/>
      <c r="H12" s="245"/>
      <c r="I12" s="245"/>
      <c r="J12" s="245"/>
      <c r="K12" s="245"/>
      <c r="L12" s="245"/>
      <c r="M12" s="245"/>
      <c r="N12" s="245"/>
      <c r="O12" s="245"/>
      <c r="P12" s="245"/>
      <c r="Q12" s="245"/>
      <c r="R12" s="245"/>
      <c r="S12" s="245"/>
      <c r="T12" s="245"/>
    </row>
    <row r="13" spans="1:20" ht="48" customHeight="1" thickTop="1" thickBot="1">
      <c r="A13" s="236" t="s">
        <v>533</v>
      </c>
      <c r="B13" s="244" t="s">
        <v>534</v>
      </c>
      <c r="C13" s="245"/>
      <c r="D13" s="245"/>
      <c r="E13" s="245"/>
      <c r="F13" s="245"/>
      <c r="G13" s="245"/>
      <c r="H13" s="245"/>
      <c r="I13" s="245"/>
      <c r="J13" s="245"/>
      <c r="K13" s="245"/>
      <c r="L13" s="245"/>
      <c r="M13" s="245"/>
      <c r="N13" s="245"/>
      <c r="O13" s="245"/>
      <c r="P13" s="245"/>
      <c r="Q13" s="245"/>
      <c r="R13" s="245"/>
      <c r="S13" s="245"/>
      <c r="T13" s="245"/>
    </row>
    <row r="14" spans="1:20" ht="30.75" customHeight="1" thickTop="1" thickBot="1">
      <c r="A14" s="236" t="s">
        <v>531</v>
      </c>
      <c r="B14" s="244" t="s">
        <v>535</v>
      </c>
      <c r="C14" s="244"/>
      <c r="D14" s="244"/>
      <c r="E14" s="244"/>
      <c r="F14" s="244"/>
      <c r="G14" s="244"/>
      <c r="H14" s="244"/>
      <c r="I14" s="244"/>
      <c r="J14" s="244"/>
      <c r="K14" s="244"/>
      <c r="L14" s="244"/>
      <c r="M14" s="244"/>
      <c r="N14" s="244"/>
      <c r="O14" s="244"/>
      <c r="P14" s="244"/>
      <c r="Q14" s="244"/>
      <c r="R14" s="244"/>
      <c r="S14" s="244"/>
      <c r="T14" s="244"/>
    </row>
    <row r="15" spans="1:20" ht="47.25" customHeight="1" thickTop="1" thickBot="1">
      <c r="A15" s="236" t="s">
        <v>533</v>
      </c>
      <c r="B15" s="244" t="s">
        <v>536</v>
      </c>
      <c r="C15" s="245"/>
      <c r="D15" s="245"/>
      <c r="E15" s="245"/>
      <c r="F15" s="245"/>
      <c r="G15" s="245"/>
      <c r="H15" s="245"/>
      <c r="I15" s="245"/>
      <c r="J15" s="245"/>
      <c r="K15" s="245"/>
      <c r="L15" s="245"/>
      <c r="M15" s="245"/>
      <c r="N15" s="245"/>
      <c r="O15" s="245"/>
      <c r="P15" s="245"/>
      <c r="Q15" s="245"/>
      <c r="R15" s="245"/>
      <c r="S15" s="245"/>
      <c r="T15" s="245"/>
    </row>
    <row r="16" spans="1:20" ht="63" customHeight="1" thickTop="1" thickBot="1">
      <c r="A16" s="236" t="s">
        <v>542</v>
      </c>
      <c r="B16" s="244" t="s">
        <v>537</v>
      </c>
      <c r="C16" s="244"/>
      <c r="D16" s="244"/>
      <c r="E16" s="244"/>
      <c r="F16" s="244"/>
      <c r="G16" s="244"/>
      <c r="H16" s="244"/>
      <c r="I16" s="244"/>
      <c r="J16" s="244"/>
      <c r="K16" s="244"/>
      <c r="L16" s="244"/>
      <c r="M16" s="244"/>
      <c r="N16" s="244"/>
      <c r="O16" s="244"/>
      <c r="P16" s="244"/>
      <c r="Q16" s="244"/>
      <c r="R16" s="244"/>
      <c r="S16" s="244"/>
      <c r="T16" s="244"/>
    </row>
    <row r="17" spans="1:20" ht="62.25" customHeight="1" thickTop="1" thickBot="1">
      <c r="A17" s="236" t="s">
        <v>569</v>
      </c>
      <c r="B17" s="244" t="s">
        <v>570</v>
      </c>
      <c r="C17" s="245"/>
      <c r="D17" s="245"/>
      <c r="E17" s="245"/>
      <c r="F17" s="245"/>
      <c r="G17" s="245"/>
      <c r="H17" s="245"/>
      <c r="I17" s="245"/>
      <c r="J17" s="245"/>
      <c r="K17" s="245"/>
      <c r="L17" s="245"/>
      <c r="M17" s="245"/>
      <c r="N17" s="245"/>
      <c r="O17" s="245"/>
      <c r="P17" s="245"/>
      <c r="Q17" s="245"/>
      <c r="R17" s="245"/>
      <c r="S17" s="245"/>
      <c r="T17" s="245"/>
    </row>
    <row r="18" spans="1:20" ht="15.75" thickTop="1"/>
  </sheetData>
  <sheetProtection algorithmName="SHA-512" hashValue="Cj8/iW8bgFp8Hs1YhSb2CD/yDxZvfCYicj7MsxgA6bwUbPKbtc0oo/w0hG+qaO/0Vq59aqSGkXFrtzLNKqudZQ==" saltValue="ZBvVLDorBwNjQpF97Y6ZSA==" spinCount="100000" sheet="1" objects="1" scenarios="1"/>
  <mergeCells count="14">
    <mergeCell ref="B4:C4"/>
    <mergeCell ref="N4:R4"/>
    <mergeCell ref="B17:T17"/>
    <mergeCell ref="B15:T15"/>
    <mergeCell ref="B10:T10"/>
    <mergeCell ref="B8:T8"/>
    <mergeCell ref="B9:T9"/>
    <mergeCell ref="B12:T12"/>
    <mergeCell ref="B13:T13"/>
    <mergeCell ref="B14:T14"/>
    <mergeCell ref="B11:T11"/>
    <mergeCell ref="B16:T16"/>
    <mergeCell ref="F4:G4"/>
    <mergeCell ref="B7:T7"/>
  </mergeCells>
  <hyperlinks>
    <hyperlink ref="B4" r:id="rId1" xr:uid="{66F5F675-D177-44A1-A833-A909BD321090}"/>
    <hyperlink ref="F4" r:id="rId2" xr:uid="{3DE35E24-2F6C-48A2-A576-D3920AAC3B3E}"/>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921A2-4F61-45D0-8B0B-55964E043180}">
  <sheetPr>
    <tabColor theme="5" tint="0.39997558519241921"/>
  </sheetPr>
  <dimension ref="A1:M56"/>
  <sheetViews>
    <sheetView topLeftCell="A10" zoomScaleNormal="100" workbookViewId="0">
      <selection activeCell="A22" sqref="A22:F23"/>
    </sheetView>
  </sheetViews>
  <sheetFormatPr defaultColWidth="8.5703125" defaultRowHeight="12.75"/>
  <cols>
    <col min="1" max="1" width="12.42578125" style="2" customWidth="1"/>
    <col min="2" max="2" width="8.5703125" style="2"/>
    <col min="3" max="3" width="5.85546875" style="2" customWidth="1"/>
    <col min="4" max="4" width="56.140625" style="2" customWidth="1"/>
    <col min="5" max="5" width="14.85546875" style="2" bestFit="1" customWidth="1"/>
    <col min="6" max="6" width="51.7109375" style="2" customWidth="1"/>
    <col min="7" max="7" width="10.5703125" style="2" customWidth="1"/>
    <col min="8" max="8" width="27.42578125" style="2" customWidth="1"/>
    <col min="9" max="9" width="18.28515625" style="2" customWidth="1"/>
    <col min="10" max="10" width="8.5703125" style="2"/>
    <col min="11" max="11" width="7" style="2" customWidth="1"/>
    <col min="12" max="12" width="17.42578125" style="2" customWidth="1"/>
    <col min="13" max="13" width="32.7109375" style="2" customWidth="1"/>
    <col min="14" max="16384" width="8.5703125" style="2"/>
  </cols>
  <sheetData>
    <row r="1" spans="1:13" ht="20.25" customHeight="1" thickBot="1">
      <c r="A1" s="25"/>
    </row>
    <row r="2" spans="1:13" ht="63" customHeight="1" thickTop="1" thickBot="1">
      <c r="A2" s="255" t="s">
        <v>266</v>
      </c>
      <c r="B2" s="256"/>
      <c r="C2" s="256"/>
      <c r="D2" s="256"/>
      <c r="E2" s="256"/>
      <c r="F2" s="257"/>
      <c r="H2" s="241" t="s">
        <v>541</v>
      </c>
      <c r="I2" s="242"/>
      <c r="J2" s="242"/>
      <c r="K2" s="242"/>
      <c r="L2" s="243"/>
      <c r="M2"/>
    </row>
    <row r="3" spans="1:13" ht="21.75" customHeight="1" thickTop="1" thickBot="1">
      <c r="A3" s="263"/>
      <c r="B3" s="264"/>
      <c r="C3" s="264"/>
      <c r="D3" s="264"/>
      <c r="E3" s="264"/>
      <c r="F3" s="264"/>
      <c r="H3" s="262"/>
      <c r="I3" s="262"/>
      <c r="J3" s="262"/>
      <c r="K3" s="262"/>
      <c r="L3" s="262"/>
      <c r="M3" s="262"/>
    </row>
    <row r="4" spans="1:13" ht="63" customHeight="1" thickTop="1" thickBot="1">
      <c r="A4" s="265" t="s">
        <v>1</v>
      </c>
      <c r="B4" s="266"/>
      <c r="C4" s="266"/>
      <c r="D4" s="266"/>
      <c r="E4" s="266"/>
      <c r="F4" s="267"/>
    </row>
    <row r="5" spans="1:13" ht="39.75" customHeight="1" thickTop="1">
      <c r="A5" s="268" t="s">
        <v>564</v>
      </c>
      <c r="B5" s="269"/>
      <c r="C5" s="269"/>
      <c r="D5" s="269"/>
      <c r="E5" s="269"/>
      <c r="F5" s="270"/>
      <c r="M5" s="217"/>
    </row>
    <row r="6" spans="1:13" ht="12.6" customHeight="1">
      <c r="A6" s="274" t="s">
        <v>565</v>
      </c>
      <c r="B6" s="275"/>
      <c r="C6" s="275"/>
      <c r="D6" s="275"/>
      <c r="E6" s="275"/>
      <c r="F6" s="276"/>
      <c r="H6"/>
      <c r="I6"/>
      <c r="J6"/>
      <c r="K6"/>
      <c r="L6"/>
      <c r="M6" s="217"/>
    </row>
    <row r="7" spans="1:13" ht="15">
      <c r="A7" s="274"/>
      <c r="B7" s="275"/>
      <c r="C7" s="275"/>
      <c r="D7" s="275"/>
      <c r="E7" s="275"/>
      <c r="F7" s="276"/>
      <c r="H7"/>
      <c r="I7"/>
      <c r="J7"/>
      <c r="K7"/>
      <c r="L7"/>
      <c r="M7" s="217"/>
    </row>
    <row r="8" spans="1:13" ht="15">
      <c r="A8" s="274"/>
      <c r="B8" s="275"/>
      <c r="C8" s="275"/>
      <c r="D8" s="275"/>
      <c r="E8" s="275"/>
      <c r="F8" s="276"/>
      <c r="H8"/>
      <c r="I8"/>
      <c r="J8"/>
      <c r="K8"/>
      <c r="L8"/>
      <c r="M8" s="217"/>
    </row>
    <row r="9" spans="1:13" ht="15">
      <c r="A9" s="274"/>
      <c r="B9" s="275"/>
      <c r="C9" s="275"/>
      <c r="D9" s="275"/>
      <c r="E9" s="275"/>
      <c r="F9" s="276"/>
      <c r="H9"/>
      <c r="I9"/>
      <c r="J9"/>
      <c r="K9"/>
      <c r="L9"/>
    </row>
    <row r="10" spans="1:13">
      <c r="A10" s="274"/>
      <c r="B10" s="275"/>
      <c r="C10" s="275"/>
      <c r="D10" s="275"/>
      <c r="E10" s="275"/>
      <c r="F10" s="276"/>
    </row>
    <row r="11" spans="1:13" ht="29.25" customHeight="1" thickBot="1">
      <c r="A11" s="277"/>
      <c r="B11" s="278"/>
      <c r="C11" s="278"/>
      <c r="D11" s="278"/>
      <c r="E11" s="278"/>
      <c r="F11" s="279"/>
      <c r="I11" s="168"/>
      <c r="J11"/>
    </row>
    <row r="12" spans="1:13" ht="22.5" customHeight="1" thickTop="1" thickBot="1">
      <c r="A12" s="271" t="s">
        <v>501</v>
      </c>
      <c r="B12" s="272"/>
      <c r="C12" s="272"/>
      <c r="D12" s="272"/>
      <c r="E12" s="272"/>
      <c r="F12" s="273"/>
    </row>
    <row r="13" spans="1:13" ht="19.5" customHeight="1" thickTop="1" thickBot="1">
      <c r="A13" s="252" t="s">
        <v>543</v>
      </c>
      <c r="B13" s="253"/>
      <c r="C13" s="253"/>
      <c r="D13" s="253"/>
      <c r="E13" s="253"/>
      <c r="F13" s="254"/>
    </row>
    <row r="14" spans="1:13" ht="23.25" customHeight="1" thickTop="1">
      <c r="A14" s="271" t="s">
        <v>511</v>
      </c>
      <c r="B14" s="272"/>
      <c r="C14" s="272"/>
      <c r="D14" s="272"/>
      <c r="E14" s="272"/>
      <c r="F14" s="273"/>
    </row>
    <row r="15" spans="1:13">
      <c r="A15" s="274" t="s">
        <v>267</v>
      </c>
      <c r="B15" s="275"/>
      <c r="C15" s="275"/>
      <c r="D15" s="275"/>
      <c r="E15" s="275"/>
      <c r="F15" s="276"/>
    </row>
    <row r="16" spans="1:13">
      <c r="A16" s="274"/>
      <c r="B16" s="275"/>
      <c r="C16" s="275"/>
      <c r="D16" s="275"/>
      <c r="E16" s="275"/>
      <c r="F16" s="276"/>
    </row>
    <row r="17" spans="1:13">
      <c r="A17" s="274"/>
      <c r="B17" s="275"/>
      <c r="C17" s="275"/>
      <c r="D17" s="275"/>
      <c r="E17" s="275"/>
      <c r="F17" s="276"/>
    </row>
    <row r="18" spans="1:13">
      <c r="A18" s="274"/>
      <c r="B18" s="275"/>
      <c r="C18" s="275"/>
      <c r="D18" s="275"/>
      <c r="E18" s="275"/>
      <c r="F18" s="276"/>
    </row>
    <row r="19" spans="1:13" ht="37.5" customHeight="1">
      <c r="A19" s="274"/>
      <c r="B19" s="275"/>
      <c r="C19" s="275"/>
      <c r="D19" s="275"/>
      <c r="E19" s="275"/>
      <c r="F19" s="276"/>
    </row>
    <row r="20" spans="1:13" ht="29.25" customHeight="1" thickBot="1">
      <c r="A20" s="277"/>
      <c r="B20" s="278"/>
      <c r="C20" s="278"/>
      <c r="D20" s="278"/>
      <c r="E20" s="278"/>
      <c r="F20" s="279"/>
      <c r="H20"/>
      <c r="I20"/>
      <c r="J20"/>
      <c r="K20"/>
      <c r="L20"/>
      <c r="M20"/>
    </row>
    <row r="21" spans="1:13" ht="25.5" customHeight="1" thickTop="1">
      <c r="A21" s="271" t="s">
        <v>512</v>
      </c>
      <c r="B21" s="272"/>
      <c r="C21" s="272"/>
      <c r="D21" s="272"/>
      <c r="E21" s="272"/>
      <c r="F21" s="273"/>
      <c r="H21"/>
      <c r="I21"/>
      <c r="J21"/>
      <c r="K21"/>
      <c r="L21"/>
      <c r="M21"/>
    </row>
    <row r="22" spans="1:13" ht="10.5" customHeight="1">
      <c r="A22" s="274" t="s">
        <v>566</v>
      </c>
      <c r="B22" s="275"/>
      <c r="C22" s="275"/>
      <c r="D22" s="275"/>
      <c r="E22" s="275"/>
      <c r="F22" s="276"/>
    </row>
    <row r="23" spans="1:13" ht="120.75" customHeight="1" thickBot="1">
      <c r="A23" s="277"/>
      <c r="B23" s="278"/>
      <c r="C23" s="278"/>
      <c r="D23" s="278"/>
      <c r="E23" s="278"/>
      <c r="F23" s="279"/>
    </row>
    <row r="24" spans="1:13" ht="16.5" customHeight="1" thickTop="1">
      <c r="A24" s="271" t="s">
        <v>253</v>
      </c>
      <c r="B24" s="272"/>
      <c r="C24" s="272"/>
      <c r="D24" s="272"/>
      <c r="E24" s="272"/>
      <c r="F24" s="273"/>
    </row>
    <row r="25" spans="1:13" ht="13.5" customHeight="1">
      <c r="A25" s="274" t="s">
        <v>545</v>
      </c>
      <c r="B25" s="275"/>
      <c r="C25" s="275"/>
      <c r="D25" s="275"/>
      <c r="E25" s="275"/>
      <c r="F25" s="276"/>
    </row>
    <row r="26" spans="1:13" ht="14.25" customHeight="1" thickBot="1">
      <c r="A26" s="277"/>
      <c r="B26" s="278"/>
      <c r="C26" s="278"/>
      <c r="D26" s="278"/>
      <c r="E26" s="278"/>
      <c r="F26" s="279"/>
    </row>
    <row r="27" spans="1:13" ht="13.5" thickTop="1">
      <c r="A27" s="42"/>
      <c r="B27" s="42"/>
      <c r="C27" s="42"/>
      <c r="D27" s="42"/>
      <c r="E27" s="42"/>
      <c r="F27" s="42"/>
    </row>
    <row r="28" spans="1:13" ht="13.5" thickBot="1"/>
    <row r="29" spans="1:13" ht="15.75" thickTop="1">
      <c r="A29" s="282" t="s">
        <v>2</v>
      </c>
      <c r="B29" s="283"/>
      <c r="C29" s="283"/>
      <c r="D29" s="284"/>
      <c r="E29"/>
      <c r="F29"/>
    </row>
    <row r="30" spans="1:13" ht="12.75" customHeight="1">
      <c r="A30" s="57"/>
      <c r="B30" s="260" t="s">
        <v>254</v>
      </c>
      <c r="C30" s="260"/>
      <c r="D30" s="261"/>
      <c r="E30"/>
      <c r="F30"/>
    </row>
    <row r="31" spans="1:13" ht="12.75" customHeight="1">
      <c r="A31" s="58"/>
      <c r="B31" s="258" t="s">
        <v>255</v>
      </c>
      <c r="C31" s="258"/>
      <c r="D31" s="259"/>
      <c r="E31"/>
      <c r="F31"/>
    </row>
    <row r="32" spans="1:13" ht="23.25" customHeight="1">
      <c r="A32" s="59"/>
      <c r="B32" s="260" t="s">
        <v>256</v>
      </c>
      <c r="C32" s="260"/>
      <c r="D32" s="261"/>
      <c r="E32"/>
      <c r="F32"/>
    </row>
    <row r="33" spans="1:4" customFormat="1" ht="23.25" customHeight="1" thickBot="1">
      <c r="A33" s="60"/>
      <c r="B33" s="280" t="s">
        <v>544</v>
      </c>
      <c r="C33" s="280"/>
      <c r="D33" s="281"/>
    </row>
    <row r="34" spans="1:4" customFormat="1" ht="15.75" thickTop="1"/>
    <row r="35" spans="1:4" customFormat="1" ht="15"/>
    <row r="36" spans="1:4" customFormat="1" ht="15"/>
    <row r="37" spans="1:4" customFormat="1" ht="15"/>
    <row r="38" spans="1:4" customFormat="1" ht="15"/>
    <row r="39" spans="1:4" customFormat="1" ht="15"/>
    <row r="40" spans="1:4" customFormat="1" ht="15"/>
    <row r="41" spans="1:4" customFormat="1" ht="15"/>
    <row r="42" spans="1:4" customFormat="1" ht="15"/>
    <row r="43" spans="1:4" customFormat="1" ht="15"/>
    <row r="44" spans="1:4" customFormat="1" ht="15"/>
    <row r="45" spans="1:4" customFormat="1" ht="15"/>
    <row r="46" spans="1:4" customFormat="1" ht="15"/>
    <row r="47" spans="1:4" customFormat="1" ht="15"/>
    <row r="48" spans="1:4" customFormat="1" ht="15"/>
    <row r="49" spans="3:4" customFormat="1" ht="15"/>
    <row r="50" spans="3:4" customFormat="1" ht="15"/>
    <row r="51" spans="3:4" customFormat="1" ht="15"/>
    <row r="52" spans="3:4" customFormat="1" ht="15"/>
    <row r="53" spans="3:4" customFormat="1" ht="15"/>
    <row r="54" spans="3:4" customFormat="1" ht="15"/>
    <row r="55" spans="3:4">
      <c r="C55" s="55"/>
      <c r="D55" s="55"/>
    </row>
    <row r="56" spans="3:4">
      <c r="C56" s="56"/>
      <c r="D56" s="56"/>
    </row>
  </sheetData>
  <sheetProtection algorithmName="SHA-512" hashValue="lsVktsaGDn79v3qmvWY6UbiSLFYANo4pBYiCnf/GzopLnzoJpfVSZA4fV/aQVXt7lW5iOo45lD/GADvr4LoTUA==" saltValue="K+rb96cDi2wwoSoHCVvAMQ==" spinCount="100000" sheet="1" objects="1" scenarios="1"/>
  <mergeCells count="20">
    <mergeCell ref="B33:D33"/>
    <mergeCell ref="A25:F26"/>
    <mergeCell ref="A15:F20"/>
    <mergeCell ref="A21:F21"/>
    <mergeCell ref="A22:F23"/>
    <mergeCell ref="A24:F24"/>
    <mergeCell ref="A29:D29"/>
    <mergeCell ref="B30:D30"/>
    <mergeCell ref="A13:F13"/>
    <mergeCell ref="H2:L2"/>
    <mergeCell ref="A2:F2"/>
    <mergeCell ref="B31:D31"/>
    <mergeCell ref="B32:D32"/>
    <mergeCell ref="H3:M3"/>
    <mergeCell ref="A3:F3"/>
    <mergeCell ref="A4:F4"/>
    <mergeCell ref="A5:F5"/>
    <mergeCell ref="A14:F14"/>
    <mergeCell ref="A6:F11"/>
    <mergeCell ref="A12:F12"/>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E17B0B-2CE9-4D4B-B742-39C106C78032}">
  <sheetPr>
    <tabColor theme="5" tint="0.39997558519241921"/>
  </sheetPr>
  <dimension ref="A1:AE150"/>
  <sheetViews>
    <sheetView workbookViewId="0">
      <selection activeCell="A2" sqref="A2:E2"/>
    </sheetView>
  </sheetViews>
  <sheetFormatPr defaultRowHeight="15"/>
  <cols>
    <col min="2" max="2" width="20.42578125" customWidth="1"/>
    <col min="3" max="3" width="17.42578125" customWidth="1"/>
    <col min="5" max="5" width="11.7109375" customWidth="1"/>
    <col min="6" max="6" width="21.5703125" customWidth="1"/>
    <col min="7" max="7" width="22.28515625" customWidth="1"/>
    <col min="8" max="9" width="12.28515625" customWidth="1"/>
    <col min="10" max="10" width="18.28515625" customWidth="1"/>
    <col min="11" max="11" width="18.28515625" bestFit="1" customWidth="1"/>
    <col min="12" max="12" width="21.85546875" customWidth="1"/>
    <col min="13" max="13" width="21.7109375" customWidth="1"/>
    <col min="16" max="16" width="14.85546875" customWidth="1"/>
    <col min="17" max="17" width="19.140625" customWidth="1"/>
    <col min="18" max="18" width="21.7109375" customWidth="1"/>
    <col min="19" max="19" width="13.140625" customWidth="1"/>
    <col min="20" max="20" width="11" customWidth="1"/>
    <col min="21" max="21" width="11.7109375" customWidth="1"/>
    <col min="22" max="22" width="22.7109375" customWidth="1"/>
    <col min="23" max="23" width="14.42578125" customWidth="1"/>
    <col min="24" max="24" width="18.85546875" customWidth="1"/>
    <col min="25" max="25" width="14.5703125" customWidth="1"/>
    <col min="26" max="26" width="10.42578125" customWidth="1"/>
    <col min="28" max="30" width="20.28515625" customWidth="1"/>
  </cols>
  <sheetData>
    <row r="1" spans="1:31" ht="15.75" customHeight="1" thickBot="1"/>
    <row r="2" spans="1:31" s="25" customFormat="1" ht="66" customHeight="1" thickTop="1" thickBot="1">
      <c r="A2" s="241" t="s">
        <v>541</v>
      </c>
      <c r="B2" s="242"/>
      <c r="C2" s="242"/>
      <c r="D2" s="242"/>
      <c r="E2" s="243"/>
      <c r="F2"/>
      <c r="G2"/>
      <c r="J2"/>
      <c r="K2"/>
      <c r="L2"/>
      <c r="M2"/>
      <c r="N2"/>
      <c r="O2"/>
    </row>
    <row r="3" spans="1:31" ht="15.75" thickTop="1"/>
    <row r="4" spans="1:31" s="30" customFormat="1" ht="18">
      <c r="A4"/>
      <c r="B4"/>
      <c r="C4"/>
      <c r="D4"/>
      <c r="E4"/>
      <c r="F4"/>
      <c r="G4"/>
      <c r="H4"/>
      <c r="I4"/>
      <c r="J4" s="291" t="s">
        <v>418</v>
      </c>
      <c r="K4" s="291"/>
      <c r="L4" s="291"/>
      <c r="M4" s="291"/>
      <c r="N4"/>
      <c r="O4"/>
      <c r="P4" s="302" t="s">
        <v>245</v>
      </c>
      <c r="Q4" s="302"/>
      <c r="R4" s="302"/>
      <c r="S4" s="302"/>
      <c r="T4"/>
      <c r="U4"/>
      <c r="V4" s="302" t="s">
        <v>419</v>
      </c>
      <c r="W4" s="302"/>
      <c r="X4" s="302"/>
      <c r="Y4" s="302"/>
      <c r="AB4" s="302" t="s">
        <v>420</v>
      </c>
      <c r="AC4" s="302"/>
      <c r="AD4" s="302"/>
      <c r="AE4" s="302"/>
    </row>
    <row r="5" spans="1:31" s="2" customFormat="1" ht="18.75">
      <c r="A5" s="157" t="s">
        <v>356</v>
      </c>
      <c r="B5" s="187"/>
      <c r="C5" s="187"/>
      <c r="D5" s="187"/>
      <c r="E5" s="187"/>
      <c r="F5" s="187"/>
      <c r="G5" s="187"/>
      <c r="H5" s="168"/>
      <c r="I5"/>
      <c r="J5" s="297" t="s">
        <v>43</v>
      </c>
      <c r="K5" s="297"/>
      <c r="L5" s="297"/>
      <c r="M5" s="297"/>
      <c r="N5" s="47"/>
      <c r="O5" s="47"/>
      <c r="P5" s="297" t="s">
        <v>43</v>
      </c>
      <c r="Q5" s="297"/>
      <c r="R5" s="297"/>
      <c r="S5" s="297"/>
      <c r="T5" s="3"/>
      <c r="U5" s="3"/>
      <c r="V5" s="297" t="s">
        <v>43</v>
      </c>
      <c r="W5" s="297"/>
      <c r="X5" s="297"/>
      <c r="Y5" s="297"/>
      <c r="AB5" s="297" t="s">
        <v>43</v>
      </c>
      <c r="AC5" s="297"/>
      <c r="AD5" s="297"/>
      <c r="AE5" s="297"/>
    </row>
    <row r="6" spans="1:31" s="2" customFormat="1" ht="16.5" thickBot="1">
      <c r="A6" s="175" t="s">
        <v>358</v>
      </c>
      <c r="B6"/>
      <c r="C6"/>
      <c r="D6"/>
      <c r="E6"/>
      <c r="F6"/>
      <c r="G6"/>
      <c r="H6"/>
      <c r="I6"/>
      <c r="J6" s="297" t="s">
        <v>44</v>
      </c>
      <c r="K6" s="297"/>
      <c r="L6" s="297"/>
      <c r="M6" s="297"/>
      <c r="N6" s="3"/>
      <c r="O6" s="3"/>
      <c r="P6" s="297" t="s">
        <v>44</v>
      </c>
      <c r="Q6" s="297"/>
      <c r="R6" s="297"/>
      <c r="S6" s="297"/>
      <c r="T6" s="3"/>
      <c r="U6" s="3"/>
      <c r="V6" s="297" t="s">
        <v>44</v>
      </c>
      <c r="W6" s="297"/>
      <c r="X6" s="297"/>
      <c r="Y6" s="297"/>
      <c r="AB6" s="297" t="s">
        <v>44</v>
      </c>
      <c r="AC6" s="297"/>
      <c r="AD6" s="297"/>
      <c r="AE6" s="297"/>
    </row>
    <row r="7" spans="1:31" s="2" customFormat="1" ht="19.5" thickTop="1">
      <c r="A7" s="176">
        <v>1</v>
      </c>
      <c r="B7" s="163" t="s">
        <v>361</v>
      </c>
      <c r="C7" s="164"/>
      <c r="D7" s="164"/>
      <c r="E7" s="164"/>
      <c r="F7" s="164"/>
      <c r="G7" s="165"/>
      <c r="H7" s="166"/>
      <c r="I7" s="44"/>
      <c r="J7" s="297" t="s">
        <v>45</v>
      </c>
      <c r="K7" s="297"/>
      <c r="L7" s="297"/>
      <c r="M7" s="297"/>
      <c r="N7" s="3"/>
      <c r="O7" s="3"/>
      <c r="P7" s="297" t="s">
        <v>45</v>
      </c>
      <c r="Q7" s="297"/>
      <c r="R7" s="297"/>
      <c r="S7" s="297"/>
      <c r="T7" s="3"/>
      <c r="U7" s="3"/>
      <c r="V7" s="297" t="s">
        <v>45</v>
      </c>
      <c r="W7" s="297"/>
      <c r="X7" s="297"/>
      <c r="Y7" s="297"/>
      <c r="AB7" s="297" t="s">
        <v>45</v>
      </c>
      <c r="AC7" s="297"/>
      <c r="AD7" s="297"/>
      <c r="AE7" s="297"/>
    </row>
    <row r="8" spans="1:31" ht="15.75" thickBot="1">
      <c r="A8" s="91"/>
      <c r="B8" s="160" t="s">
        <v>357</v>
      </c>
      <c r="C8" s="161"/>
      <c r="D8" s="161"/>
      <c r="E8" s="161"/>
      <c r="F8" s="161"/>
      <c r="G8" s="162"/>
      <c r="H8" s="44"/>
      <c r="I8" s="44"/>
      <c r="J8" s="297" t="s">
        <v>417</v>
      </c>
      <c r="K8" s="297"/>
      <c r="L8" s="297"/>
      <c r="M8" s="297"/>
      <c r="N8" s="3"/>
      <c r="O8" s="3"/>
      <c r="P8" s="297" t="s">
        <v>246</v>
      </c>
      <c r="Q8" s="297"/>
      <c r="R8" s="297"/>
      <c r="S8" s="297"/>
      <c r="T8" s="3"/>
      <c r="U8" s="3"/>
      <c r="V8" s="297" t="s">
        <v>421</v>
      </c>
      <c r="W8" s="297"/>
      <c r="X8" s="297"/>
      <c r="Y8" s="297"/>
      <c r="AB8" s="297" t="s">
        <v>422</v>
      </c>
      <c r="AC8" s="297"/>
      <c r="AD8" s="297"/>
      <c r="AE8" s="297"/>
    </row>
    <row r="9" spans="1:31" ht="16.5" thickTop="1" thickBot="1">
      <c r="B9" s="44"/>
      <c r="C9" s="44"/>
      <c r="D9" s="44"/>
      <c r="E9" s="44"/>
      <c r="F9" s="44"/>
      <c r="G9" s="44"/>
      <c r="H9" s="44"/>
      <c r="I9" s="44"/>
      <c r="J9" s="93"/>
      <c r="K9" s="44"/>
      <c r="L9" s="44"/>
      <c r="M9" s="44"/>
      <c r="V9" s="2"/>
      <c r="W9" s="2"/>
      <c r="X9" s="2"/>
    </row>
    <row r="10" spans="1:31" ht="30.75" customHeight="1" thickTop="1" thickBot="1">
      <c r="A10" s="177">
        <v>2</v>
      </c>
      <c r="B10" s="163" t="s">
        <v>359</v>
      </c>
      <c r="C10" s="158"/>
      <c r="D10" s="158"/>
      <c r="E10" s="158"/>
      <c r="F10" s="158"/>
      <c r="G10" s="159"/>
      <c r="J10" s="298" t="s">
        <v>355</v>
      </c>
      <c r="K10" s="298"/>
      <c r="L10" s="298"/>
      <c r="M10" s="298"/>
      <c r="P10" s="298" t="s">
        <v>424</v>
      </c>
      <c r="Q10" s="298"/>
      <c r="R10" s="298"/>
      <c r="S10" s="298"/>
      <c r="V10" s="298" t="s">
        <v>423</v>
      </c>
      <c r="W10" s="298"/>
      <c r="X10" s="298"/>
      <c r="Y10" s="298"/>
      <c r="AB10" s="298" t="s">
        <v>425</v>
      </c>
      <c r="AC10" s="298"/>
      <c r="AD10" s="298"/>
      <c r="AE10" s="298"/>
    </row>
    <row r="11" spans="1:31" ht="34.5" customHeight="1" thickTop="1" thickBot="1">
      <c r="A11" s="90"/>
      <c r="G11" s="82"/>
      <c r="J11" s="294" t="s">
        <v>458</v>
      </c>
      <c r="K11" s="295"/>
      <c r="L11" s="295"/>
      <c r="M11" s="296"/>
      <c r="V11" s="2"/>
      <c r="W11" s="2"/>
      <c r="X11" s="2"/>
    </row>
    <row r="12" spans="1:31" ht="30" customHeight="1" thickTop="1">
      <c r="A12" s="90"/>
      <c r="G12" s="82"/>
      <c r="J12" s="300" t="s">
        <v>303</v>
      </c>
      <c r="K12" s="299"/>
      <c r="L12" s="301"/>
      <c r="P12" s="299" t="s">
        <v>247</v>
      </c>
      <c r="Q12" s="299"/>
      <c r="R12" s="299"/>
      <c r="S12" s="44"/>
      <c r="T12" s="44"/>
      <c r="U12" s="44"/>
      <c r="V12" s="299" t="s">
        <v>248</v>
      </c>
      <c r="W12" s="299"/>
      <c r="X12" s="299"/>
      <c r="AB12" s="299" t="s">
        <v>249</v>
      </c>
      <c r="AC12" s="299"/>
      <c r="AD12" s="299"/>
    </row>
    <row r="13" spans="1:31" ht="30" customHeight="1">
      <c r="A13" s="90"/>
      <c r="G13" s="82"/>
      <c r="J13" s="181" t="s">
        <v>46</v>
      </c>
      <c r="K13" s="36" t="s">
        <v>47</v>
      </c>
      <c r="L13" s="182" t="s">
        <v>48</v>
      </c>
      <c r="P13" s="3" t="s">
        <v>46</v>
      </c>
      <c r="Q13" s="36" t="s">
        <v>47</v>
      </c>
      <c r="R13" s="36" t="s">
        <v>48</v>
      </c>
      <c r="S13" s="33"/>
      <c r="T13" s="2"/>
      <c r="U13" s="2"/>
      <c r="V13" s="3" t="s">
        <v>46</v>
      </c>
      <c r="W13" s="36" t="s">
        <v>47</v>
      </c>
      <c r="X13" s="36" t="s">
        <v>48</v>
      </c>
      <c r="AA13" s="48"/>
      <c r="AB13" s="3" t="s">
        <v>46</v>
      </c>
      <c r="AC13" s="36" t="s">
        <v>47</v>
      </c>
      <c r="AD13" s="36" t="s">
        <v>48</v>
      </c>
    </row>
    <row r="14" spans="1:31">
      <c r="A14" s="90"/>
      <c r="G14" s="82"/>
      <c r="J14" s="90" t="s">
        <v>304</v>
      </c>
      <c r="K14">
        <v>2277</v>
      </c>
      <c r="L14" s="183">
        <f t="shared" ref="L14:L45" si="0">$K$65/K14</f>
        <v>1.8467281510759772</v>
      </c>
      <c r="P14" s="2" t="s">
        <v>49</v>
      </c>
      <c r="Q14" s="2">
        <v>2371</v>
      </c>
      <c r="R14" s="34">
        <f>$Q$65/Q14</f>
        <v>1.7169970476592156</v>
      </c>
      <c r="S14" s="2"/>
      <c r="T14" s="2"/>
      <c r="U14" s="2"/>
      <c r="V14" s="2" t="s">
        <v>49</v>
      </c>
      <c r="W14" s="2">
        <v>2418</v>
      </c>
      <c r="X14" s="34">
        <v>1.7187758478081101</v>
      </c>
      <c r="AB14" s="2" t="s">
        <v>49</v>
      </c>
      <c r="AC14" s="2">
        <v>2153</v>
      </c>
      <c r="AD14" s="34">
        <v>1.90803529958198</v>
      </c>
    </row>
    <row r="15" spans="1:31">
      <c r="A15" s="90"/>
      <c r="G15" s="82"/>
      <c r="J15" s="90" t="s">
        <v>305</v>
      </c>
      <c r="K15">
        <v>10642</v>
      </c>
      <c r="L15" s="183">
        <f t="shared" si="0"/>
        <v>0.39513249389212551</v>
      </c>
      <c r="P15" s="2" t="s">
        <v>50</v>
      </c>
      <c r="Q15" s="2">
        <v>10246</v>
      </c>
      <c r="R15" s="34">
        <f t="shared" ref="R15:R65" si="1">$Q$65/Q15</f>
        <v>0.39732578567245752</v>
      </c>
      <c r="S15" s="2"/>
      <c r="T15" s="2"/>
      <c r="U15" s="2"/>
      <c r="V15" s="2" t="s">
        <v>50</v>
      </c>
      <c r="W15" s="2">
        <v>10543</v>
      </c>
      <c r="X15" s="34">
        <v>0.394195200607038</v>
      </c>
      <c r="AB15" s="2" t="s">
        <v>50</v>
      </c>
      <c r="AC15" s="2">
        <v>10134</v>
      </c>
      <c r="AD15" s="34">
        <v>0.40536806789027002</v>
      </c>
    </row>
    <row r="16" spans="1:31">
      <c r="A16" s="90"/>
      <c r="G16" s="82"/>
      <c r="J16" s="90" t="s">
        <v>306</v>
      </c>
      <c r="K16">
        <v>2686</v>
      </c>
      <c r="L16" s="183">
        <f t="shared" si="0"/>
        <v>1.5655249441548771</v>
      </c>
      <c r="P16" s="2" t="s">
        <v>51</v>
      </c>
      <c r="Q16" s="2">
        <v>1723</v>
      </c>
      <c r="R16" s="34">
        <f t="shared" si="1"/>
        <v>2.3627394080092863</v>
      </c>
      <c r="S16" s="2"/>
      <c r="T16" s="2"/>
      <c r="U16" s="2"/>
      <c r="V16" s="2" t="s">
        <v>51</v>
      </c>
      <c r="W16" s="2">
        <v>1991</v>
      </c>
      <c r="X16" s="34">
        <v>2.0873932697137101</v>
      </c>
      <c r="AB16" s="2" t="s">
        <v>51</v>
      </c>
      <c r="AC16" s="2">
        <v>2032</v>
      </c>
      <c r="AD16" s="34">
        <v>2.0216535433070901</v>
      </c>
    </row>
    <row r="17" spans="1:30">
      <c r="A17" s="90"/>
      <c r="G17" s="82"/>
      <c r="J17" s="90" t="s">
        <v>307</v>
      </c>
      <c r="K17">
        <v>3179</v>
      </c>
      <c r="L17" s="183">
        <f t="shared" si="0"/>
        <v>1.3227430009436929</v>
      </c>
      <c r="P17" s="2" t="s">
        <v>52</v>
      </c>
      <c r="Q17" s="2">
        <v>3086</v>
      </c>
      <c r="R17" s="34">
        <f t="shared" si="1"/>
        <v>1.3191834089436163</v>
      </c>
      <c r="S17" s="2"/>
      <c r="T17" s="2"/>
      <c r="U17" s="2"/>
      <c r="V17" s="2" t="s">
        <v>52</v>
      </c>
      <c r="W17" s="2">
        <v>3492</v>
      </c>
      <c r="X17" s="34">
        <v>1.1901489117984001</v>
      </c>
      <c r="AB17" s="2" t="s">
        <v>52</v>
      </c>
      <c r="AC17" s="2">
        <v>3189</v>
      </c>
      <c r="AD17" s="34">
        <v>1.2881781122609</v>
      </c>
    </row>
    <row r="18" spans="1:30">
      <c r="A18" s="90"/>
      <c r="G18" s="82"/>
      <c r="J18" s="90" t="s">
        <v>308</v>
      </c>
      <c r="K18">
        <v>3100</v>
      </c>
      <c r="L18" s="183">
        <f t="shared" si="0"/>
        <v>1.3564516129032258</v>
      </c>
      <c r="P18" s="2" t="s">
        <v>53</v>
      </c>
      <c r="Q18" s="2">
        <v>2310</v>
      </c>
      <c r="R18" s="34">
        <f t="shared" si="1"/>
        <v>1.7623376623376623</v>
      </c>
      <c r="S18" s="2"/>
      <c r="T18" s="2"/>
      <c r="U18" s="2"/>
      <c r="V18" s="2" t="s">
        <v>53</v>
      </c>
      <c r="W18" s="2">
        <v>2370</v>
      </c>
      <c r="X18" s="34">
        <v>1.7535864978903</v>
      </c>
      <c r="AB18" s="2" t="s">
        <v>53</v>
      </c>
      <c r="AC18" s="2">
        <v>2409</v>
      </c>
      <c r="AD18" s="34">
        <v>1.7052718970527201</v>
      </c>
    </row>
    <row r="19" spans="1:30">
      <c r="A19" s="90"/>
      <c r="G19" s="82"/>
      <c r="J19" s="90" t="s">
        <v>309</v>
      </c>
      <c r="K19">
        <v>7272</v>
      </c>
      <c r="L19" s="183">
        <f t="shared" si="0"/>
        <v>0.57824532453245325</v>
      </c>
      <c r="P19" s="2" t="s">
        <v>54</v>
      </c>
      <c r="Q19" s="2">
        <v>6487</v>
      </c>
      <c r="R19" s="34">
        <f t="shared" si="1"/>
        <v>0.62756281794357949</v>
      </c>
      <c r="S19" s="2"/>
      <c r="T19" s="2"/>
      <c r="U19" s="2"/>
      <c r="V19" s="2" t="s">
        <v>54</v>
      </c>
      <c r="W19" s="2">
        <v>6871</v>
      </c>
      <c r="X19" s="34">
        <v>0.60486101004220605</v>
      </c>
      <c r="AB19" s="2" t="s">
        <v>54</v>
      </c>
      <c r="AC19" s="2">
        <v>6750</v>
      </c>
      <c r="AD19" s="34">
        <v>0.60859259259259302</v>
      </c>
    </row>
    <row r="20" spans="1:30">
      <c r="A20" s="90"/>
      <c r="G20" s="82"/>
      <c r="J20" s="90" t="s">
        <v>310</v>
      </c>
      <c r="K20">
        <v>5243</v>
      </c>
      <c r="L20" s="183">
        <f t="shared" si="0"/>
        <v>0.80202174327674991</v>
      </c>
      <c r="P20" s="2" t="s">
        <v>55</v>
      </c>
      <c r="Q20" s="2">
        <v>5479</v>
      </c>
      <c r="R20" s="34">
        <f t="shared" si="1"/>
        <v>0.74301879905092172</v>
      </c>
      <c r="S20" s="2"/>
      <c r="T20" s="2"/>
      <c r="U20" s="2"/>
      <c r="V20" s="2" t="s">
        <v>55</v>
      </c>
      <c r="W20" s="2">
        <v>5448</v>
      </c>
      <c r="X20" s="34">
        <v>0.76284875183553602</v>
      </c>
      <c r="AB20" s="2" t="s">
        <v>55</v>
      </c>
      <c r="AC20" s="2">
        <v>5594</v>
      </c>
      <c r="AD20" s="34">
        <v>0.73435824097247004</v>
      </c>
    </row>
    <row r="21" spans="1:30">
      <c r="A21" s="90"/>
      <c r="G21" s="82"/>
      <c r="J21" s="90" t="s">
        <v>311</v>
      </c>
      <c r="K21">
        <v>4046</v>
      </c>
      <c r="L21" s="183">
        <f t="shared" si="0"/>
        <v>1.0392980721700444</v>
      </c>
      <c r="P21" s="2" t="s">
        <v>56</v>
      </c>
      <c r="Q21" s="2">
        <v>4227</v>
      </c>
      <c r="R21" s="34">
        <f t="shared" si="1"/>
        <v>0.96309439318665724</v>
      </c>
      <c r="S21" s="2"/>
      <c r="T21" s="2"/>
      <c r="U21" s="2"/>
      <c r="V21" s="2" t="s">
        <v>56</v>
      </c>
      <c r="W21" s="2">
        <v>4057</v>
      </c>
      <c r="X21" s="34">
        <v>1.02440226768548</v>
      </c>
      <c r="AB21" s="2" t="s">
        <v>56</v>
      </c>
      <c r="AC21" s="2">
        <v>4061</v>
      </c>
      <c r="AD21" s="34">
        <v>1.01157350406304</v>
      </c>
    </row>
    <row r="22" spans="1:30" ht="15.75" thickBot="1">
      <c r="A22" s="91"/>
      <c r="B22" s="83"/>
      <c r="C22" s="83"/>
      <c r="D22" s="83"/>
      <c r="E22" s="83"/>
      <c r="F22" s="83"/>
      <c r="G22" s="84"/>
      <c r="J22" s="90" t="s">
        <v>312</v>
      </c>
      <c r="K22">
        <v>3216</v>
      </c>
      <c r="L22" s="183">
        <f t="shared" si="0"/>
        <v>1.3075248756218905</v>
      </c>
      <c r="P22" s="2" t="s">
        <v>57</v>
      </c>
      <c r="Q22" s="2">
        <v>3445</v>
      </c>
      <c r="R22" s="34">
        <f t="shared" si="1"/>
        <v>1.1817126269956459</v>
      </c>
      <c r="S22" s="2"/>
      <c r="T22" s="2"/>
      <c r="U22" s="2"/>
      <c r="V22" s="2" t="s">
        <v>57</v>
      </c>
      <c r="W22" s="2">
        <v>3539</v>
      </c>
      <c r="X22" s="34">
        <v>1.1743430347555801</v>
      </c>
      <c r="AB22" s="2" t="s">
        <v>57</v>
      </c>
      <c r="AC22" s="2">
        <v>3461</v>
      </c>
      <c r="AD22" s="34">
        <v>1.1869401906963299</v>
      </c>
    </row>
    <row r="23" spans="1:30" ht="16.5" thickTop="1" thickBot="1">
      <c r="J23" s="90" t="s">
        <v>313</v>
      </c>
      <c r="K23">
        <v>419</v>
      </c>
      <c r="L23" s="183">
        <f t="shared" si="0"/>
        <v>10.035799522673031</v>
      </c>
      <c r="P23" s="2" t="s">
        <v>58</v>
      </c>
      <c r="Q23" s="2">
        <v>444</v>
      </c>
      <c r="R23" s="34">
        <f t="shared" si="1"/>
        <v>9.1689189189189193</v>
      </c>
      <c r="S23" s="2"/>
      <c r="T23" s="2"/>
      <c r="U23" s="2"/>
      <c r="V23" s="2" t="s">
        <v>58</v>
      </c>
      <c r="W23" s="2">
        <v>513</v>
      </c>
      <c r="X23" s="34">
        <v>8.1013645224171498</v>
      </c>
      <c r="AB23" s="2" t="s">
        <v>58</v>
      </c>
      <c r="AC23" s="2">
        <v>358</v>
      </c>
      <c r="AD23" s="34">
        <v>11.474860335195499</v>
      </c>
    </row>
    <row r="24" spans="1:30" ht="19.5" thickTop="1">
      <c r="A24" s="177">
        <v>3</v>
      </c>
      <c r="B24" s="163" t="s">
        <v>360</v>
      </c>
      <c r="C24" s="158"/>
      <c r="D24" s="158"/>
      <c r="E24" s="158"/>
      <c r="F24" s="158"/>
      <c r="G24" s="159"/>
      <c r="J24" s="90" t="s">
        <v>314</v>
      </c>
      <c r="K24">
        <v>2500</v>
      </c>
      <c r="L24" s="183">
        <f t="shared" si="0"/>
        <v>1.6819999999999999</v>
      </c>
      <c r="P24" s="2" t="s">
        <v>59</v>
      </c>
      <c r="Q24" s="2">
        <v>2419</v>
      </c>
      <c r="R24" s="34">
        <f t="shared" si="1"/>
        <v>1.6829268292682926</v>
      </c>
      <c r="S24" s="2"/>
      <c r="T24" s="2"/>
      <c r="U24" s="2"/>
      <c r="V24" s="2" t="s">
        <v>59</v>
      </c>
      <c r="W24" s="2">
        <v>2554</v>
      </c>
      <c r="X24" s="34">
        <v>1.6272513703993701</v>
      </c>
      <c r="AB24" s="2" t="s">
        <v>59</v>
      </c>
      <c r="AC24" s="2">
        <v>2349</v>
      </c>
      <c r="AD24" s="34">
        <v>1.7488292890591699</v>
      </c>
    </row>
    <row r="25" spans="1:30">
      <c r="A25" s="90"/>
      <c r="G25" s="82"/>
      <c r="J25" s="90" t="s">
        <v>315</v>
      </c>
      <c r="K25">
        <v>0</v>
      </c>
      <c r="L25" s="183" t="e">
        <f t="shared" si="0"/>
        <v>#DIV/0!</v>
      </c>
      <c r="P25" s="2" t="s">
        <v>60</v>
      </c>
      <c r="Q25" s="2">
        <v>1</v>
      </c>
      <c r="R25" s="35">
        <f t="shared" si="1"/>
        <v>4071</v>
      </c>
      <c r="S25" s="2"/>
      <c r="T25" s="2"/>
      <c r="U25" s="2"/>
      <c r="V25" s="2" t="s">
        <v>60</v>
      </c>
      <c r="W25" s="2">
        <v>12</v>
      </c>
      <c r="X25" s="35">
        <v>346.33333333333297</v>
      </c>
      <c r="AB25" s="2" t="s">
        <v>60</v>
      </c>
      <c r="AC25" s="2">
        <v>1</v>
      </c>
      <c r="AD25" s="35">
        <v>4108</v>
      </c>
    </row>
    <row r="26" spans="1:30">
      <c r="A26" s="90"/>
      <c r="G26" s="82"/>
      <c r="J26" s="90" t="s">
        <v>316</v>
      </c>
      <c r="K26">
        <v>7364</v>
      </c>
      <c r="L26" s="183">
        <f t="shared" si="0"/>
        <v>0.57102118413905489</v>
      </c>
      <c r="P26" s="2" t="s">
        <v>61</v>
      </c>
      <c r="Q26" s="2">
        <v>7125</v>
      </c>
      <c r="R26" s="34">
        <f t="shared" si="1"/>
        <v>0.57136842105263153</v>
      </c>
      <c r="S26" s="2"/>
      <c r="T26" s="2"/>
      <c r="U26" s="2"/>
      <c r="V26" s="2" t="s">
        <v>61</v>
      </c>
      <c r="W26" s="2">
        <v>6559</v>
      </c>
      <c r="X26" s="34">
        <v>0.63363317578899203</v>
      </c>
      <c r="AB26" s="2" t="s">
        <v>61</v>
      </c>
      <c r="AC26" s="2">
        <v>6827</v>
      </c>
      <c r="AD26" s="34">
        <v>0.60172843122894404</v>
      </c>
    </row>
    <row r="27" spans="1:30">
      <c r="A27" s="90"/>
      <c r="G27" s="82"/>
      <c r="J27" s="90" t="s">
        <v>317</v>
      </c>
      <c r="K27">
        <v>5715</v>
      </c>
      <c r="L27" s="183">
        <f t="shared" si="0"/>
        <v>0.73578302712160981</v>
      </c>
      <c r="P27" s="2" t="s">
        <v>62</v>
      </c>
      <c r="Q27" s="2">
        <v>5792</v>
      </c>
      <c r="R27" s="34">
        <f t="shared" si="1"/>
        <v>0.70286602209944748</v>
      </c>
      <c r="S27" s="2"/>
      <c r="T27" s="2"/>
      <c r="U27" s="2"/>
      <c r="V27" s="2" t="s">
        <v>62</v>
      </c>
      <c r="W27" s="2">
        <v>5923</v>
      </c>
      <c r="X27" s="34">
        <v>0.70167145027857503</v>
      </c>
      <c r="AB27" s="2" t="s">
        <v>62</v>
      </c>
      <c r="AC27" s="2">
        <v>5907</v>
      </c>
      <c r="AD27" s="34">
        <v>0.69544608092094096</v>
      </c>
    </row>
    <row r="28" spans="1:30">
      <c r="A28" s="90"/>
      <c r="G28" s="82"/>
      <c r="J28" s="90" t="s">
        <v>318</v>
      </c>
      <c r="K28">
        <v>5330</v>
      </c>
      <c r="L28" s="183">
        <f t="shared" si="0"/>
        <v>0.78893058161350849</v>
      </c>
      <c r="P28" s="2" t="s">
        <v>63</v>
      </c>
      <c r="Q28" s="2">
        <v>5340</v>
      </c>
      <c r="R28" s="34">
        <f t="shared" si="1"/>
        <v>0.76235955056179772</v>
      </c>
      <c r="S28" s="2"/>
      <c r="T28" s="2"/>
      <c r="U28" s="2"/>
      <c r="V28" s="2" t="s">
        <v>63</v>
      </c>
      <c r="W28" s="2">
        <v>5545</v>
      </c>
      <c r="X28" s="34">
        <v>0.74950405770964801</v>
      </c>
      <c r="AB28" s="2" t="s">
        <v>63</v>
      </c>
      <c r="AC28" s="2">
        <v>5410</v>
      </c>
      <c r="AD28" s="34">
        <v>0.75933456561922397</v>
      </c>
    </row>
    <row r="29" spans="1:30">
      <c r="A29" s="90"/>
      <c r="G29" s="82"/>
      <c r="J29" s="90" t="s">
        <v>319</v>
      </c>
      <c r="K29">
        <v>6848</v>
      </c>
      <c r="L29" s="183">
        <f t="shared" si="0"/>
        <v>0.61404789719626163</v>
      </c>
      <c r="P29" s="2" t="s">
        <v>64</v>
      </c>
      <c r="Q29" s="2">
        <v>6806</v>
      </c>
      <c r="R29" s="34">
        <f t="shared" si="1"/>
        <v>0.59814869233029677</v>
      </c>
      <c r="S29" s="2"/>
      <c r="T29" s="2"/>
      <c r="U29" s="2"/>
      <c r="V29" s="2" t="s">
        <v>64</v>
      </c>
      <c r="W29" s="2">
        <v>6891</v>
      </c>
      <c r="X29" s="34">
        <v>0.603105499927442</v>
      </c>
      <c r="AB29" s="2" t="s">
        <v>64</v>
      </c>
      <c r="AC29" s="2">
        <v>6817</v>
      </c>
      <c r="AD29" s="34">
        <v>0.60261111926067201</v>
      </c>
    </row>
    <row r="30" spans="1:30">
      <c r="A30" s="90"/>
      <c r="G30" s="82"/>
      <c r="J30" s="90" t="s">
        <v>320</v>
      </c>
      <c r="K30">
        <v>5179</v>
      </c>
      <c r="L30" s="183">
        <f t="shared" si="0"/>
        <v>0.81193280556091907</v>
      </c>
      <c r="P30" s="2" t="s">
        <v>65</v>
      </c>
      <c r="Q30" s="2">
        <v>4711</v>
      </c>
      <c r="R30" s="34">
        <f t="shared" si="1"/>
        <v>0.86414773933347488</v>
      </c>
      <c r="S30" s="2"/>
      <c r="T30" s="2"/>
      <c r="U30" s="2"/>
      <c r="V30" s="2" t="s">
        <v>65</v>
      </c>
      <c r="W30" s="2">
        <v>5099</v>
      </c>
      <c r="X30" s="34">
        <v>0.81506177681898395</v>
      </c>
      <c r="AB30" s="2" t="s">
        <v>65</v>
      </c>
      <c r="AC30" s="2">
        <v>4893</v>
      </c>
      <c r="AD30" s="34">
        <v>0.83956672797874499</v>
      </c>
    </row>
    <row r="31" spans="1:30">
      <c r="A31" s="90"/>
      <c r="G31" s="82"/>
      <c r="J31" s="90" t="s">
        <v>321</v>
      </c>
      <c r="K31">
        <v>4017</v>
      </c>
      <c r="L31" s="183">
        <f t="shared" si="0"/>
        <v>1.0468010953447846</v>
      </c>
      <c r="P31" s="2" t="s">
        <v>66</v>
      </c>
      <c r="Q31" s="2">
        <v>4008</v>
      </c>
      <c r="R31" s="34">
        <f t="shared" si="1"/>
        <v>1.0157185628742516</v>
      </c>
      <c r="S31" s="2"/>
      <c r="T31" s="2"/>
      <c r="U31" s="2"/>
      <c r="V31" s="2" t="s">
        <v>66</v>
      </c>
      <c r="W31" s="2">
        <v>4287</v>
      </c>
      <c r="X31" s="34">
        <v>0.96944250058315795</v>
      </c>
      <c r="AB31" s="2" t="s">
        <v>66</v>
      </c>
      <c r="AC31" s="2">
        <v>4056</v>
      </c>
      <c r="AD31" s="34">
        <v>1.0128205128205101</v>
      </c>
    </row>
    <row r="32" spans="1:30">
      <c r="A32" s="90"/>
      <c r="G32" s="82"/>
      <c r="J32" s="90" t="s">
        <v>322</v>
      </c>
      <c r="K32">
        <v>1723</v>
      </c>
      <c r="L32" s="183">
        <f t="shared" si="0"/>
        <v>2.4405107370864769</v>
      </c>
      <c r="P32" s="2" t="s">
        <v>67</v>
      </c>
      <c r="Q32" s="2">
        <v>1573</v>
      </c>
      <c r="R32" s="34">
        <f t="shared" si="1"/>
        <v>2.5880483153210427</v>
      </c>
      <c r="S32" s="2"/>
      <c r="T32" s="2"/>
      <c r="U32" s="2"/>
      <c r="V32" s="2" t="s">
        <v>67</v>
      </c>
      <c r="W32" s="2">
        <v>1767</v>
      </c>
      <c r="X32" s="34">
        <v>2.3520090548953001</v>
      </c>
      <c r="AB32" s="2" t="s">
        <v>67</v>
      </c>
      <c r="AC32" s="2">
        <v>1459</v>
      </c>
      <c r="AD32" s="34">
        <v>2.8156271418780001</v>
      </c>
    </row>
    <row r="33" spans="1:30" ht="15.75" thickBot="1">
      <c r="A33" s="91"/>
      <c r="B33" s="83"/>
      <c r="C33" s="83"/>
      <c r="D33" s="83"/>
      <c r="E33" s="83"/>
      <c r="F33" s="83"/>
      <c r="G33" s="84"/>
      <c r="J33" s="90" t="s">
        <v>323</v>
      </c>
      <c r="K33">
        <v>6961</v>
      </c>
      <c r="L33" s="183">
        <f t="shared" si="0"/>
        <v>0.60407987358138193</v>
      </c>
      <c r="P33" s="2" t="s">
        <v>68</v>
      </c>
      <c r="Q33" s="2">
        <v>7445</v>
      </c>
      <c r="R33" s="34">
        <f t="shared" si="1"/>
        <v>0.5468099395567495</v>
      </c>
      <c r="S33" s="2"/>
      <c r="T33" s="2"/>
      <c r="U33" s="2"/>
      <c r="V33" s="2" t="s">
        <v>68</v>
      </c>
      <c r="W33" s="2">
        <v>7098</v>
      </c>
      <c r="X33" s="34">
        <v>0.585517047055509</v>
      </c>
      <c r="AB33" s="2" t="s">
        <v>68</v>
      </c>
      <c r="AC33" s="2">
        <v>7545</v>
      </c>
      <c r="AD33" s="34">
        <v>0.54446653412856205</v>
      </c>
    </row>
    <row r="34" spans="1:30" ht="16.5" thickTop="1" thickBot="1">
      <c r="J34" s="90" t="s">
        <v>324</v>
      </c>
      <c r="K34">
        <v>4149</v>
      </c>
      <c r="L34" s="183">
        <f t="shared" si="0"/>
        <v>1.0134972282477706</v>
      </c>
      <c r="P34" s="2" t="s">
        <v>69</v>
      </c>
      <c r="Q34" s="2">
        <v>4245</v>
      </c>
      <c r="R34" s="34">
        <f t="shared" si="1"/>
        <v>0.95901060070671373</v>
      </c>
      <c r="S34" s="2"/>
      <c r="T34" s="2"/>
      <c r="U34" s="2"/>
      <c r="V34" s="2" t="s">
        <v>69</v>
      </c>
      <c r="W34" s="2">
        <v>4333</v>
      </c>
      <c r="X34" s="34">
        <v>0.95915070390029999</v>
      </c>
      <c r="AB34" s="2" t="s">
        <v>69</v>
      </c>
      <c r="AC34" s="2">
        <v>4236</v>
      </c>
      <c r="AD34" s="34">
        <v>0.96978281397544897</v>
      </c>
    </row>
    <row r="35" spans="1:30" ht="19.5" thickTop="1">
      <c r="A35" s="177">
        <v>4</v>
      </c>
      <c r="B35" s="163" t="s">
        <v>362</v>
      </c>
      <c r="C35" s="158"/>
      <c r="D35" s="158"/>
      <c r="E35" s="158"/>
      <c r="F35" s="158"/>
      <c r="G35" s="159"/>
      <c r="J35" s="90" t="s">
        <v>325</v>
      </c>
      <c r="K35">
        <v>5562</v>
      </c>
      <c r="L35" s="183">
        <f t="shared" si="0"/>
        <v>0.75602301330456667</v>
      </c>
      <c r="P35" s="2" t="s">
        <v>70</v>
      </c>
      <c r="Q35" s="2">
        <v>5702</v>
      </c>
      <c r="R35" s="34">
        <f t="shared" si="1"/>
        <v>0.71396001403016485</v>
      </c>
      <c r="S35" s="2"/>
      <c r="T35" s="2"/>
      <c r="U35" s="2"/>
      <c r="V35" s="2" t="s">
        <v>70</v>
      </c>
      <c r="W35" s="2">
        <v>5706</v>
      </c>
      <c r="X35" s="34">
        <v>0.72835611636873498</v>
      </c>
      <c r="AB35" s="2" t="s">
        <v>70</v>
      </c>
      <c r="AC35" s="2">
        <v>5916</v>
      </c>
      <c r="AD35" s="34">
        <v>0.69438810006761298</v>
      </c>
    </row>
    <row r="36" spans="1:30">
      <c r="A36" s="90"/>
      <c r="G36" s="82"/>
      <c r="J36" s="90" t="s">
        <v>326</v>
      </c>
      <c r="K36">
        <v>6259</v>
      </c>
      <c r="L36" s="183">
        <f t="shared" si="0"/>
        <v>0.67183256111199874</v>
      </c>
      <c r="P36" s="2" t="s">
        <v>71</v>
      </c>
      <c r="Q36" s="2">
        <v>6396</v>
      </c>
      <c r="R36" s="34">
        <f t="shared" si="1"/>
        <v>0.63649155722326456</v>
      </c>
      <c r="S36" s="2"/>
      <c r="T36" s="2"/>
      <c r="U36" s="2"/>
      <c r="V36" s="2" t="s">
        <v>71</v>
      </c>
      <c r="W36" s="2">
        <v>6380</v>
      </c>
      <c r="X36" s="34">
        <v>0.65141065830721001</v>
      </c>
      <c r="AB36" s="2" t="s">
        <v>71</v>
      </c>
      <c r="AC36" s="2">
        <v>6405</v>
      </c>
      <c r="AD36" s="34">
        <v>0.64137392661982795</v>
      </c>
    </row>
    <row r="37" spans="1:30">
      <c r="A37" s="90"/>
      <c r="G37" s="82"/>
      <c r="J37" s="90" t="s">
        <v>327</v>
      </c>
      <c r="K37">
        <v>8377</v>
      </c>
      <c r="L37" s="183">
        <f t="shared" si="0"/>
        <v>0.50196967888265487</v>
      </c>
      <c r="P37" s="2" t="s">
        <v>72</v>
      </c>
      <c r="Q37" s="2">
        <v>8568</v>
      </c>
      <c r="R37" s="34">
        <f t="shared" si="1"/>
        <v>0.47514005602240894</v>
      </c>
      <c r="S37" s="2"/>
      <c r="T37" s="2"/>
      <c r="U37" s="2"/>
      <c r="V37" s="2" t="s">
        <v>72</v>
      </c>
      <c r="W37" s="2">
        <v>8066</v>
      </c>
      <c r="X37" s="34">
        <v>0.51524919414827697</v>
      </c>
      <c r="AB37" s="2" t="s">
        <v>72</v>
      </c>
      <c r="AC37" s="2">
        <v>8313</v>
      </c>
      <c r="AD37" s="34">
        <v>0.49416576446529498</v>
      </c>
    </row>
    <row r="38" spans="1:30">
      <c r="A38" s="90"/>
      <c r="G38" s="82"/>
      <c r="J38" s="90" t="s">
        <v>328</v>
      </c>
      <c r="K38">
        <v>2143</v>
      </c>
      <c r="L38" s="183">
        <f t="shared" si="0"/>
        <v>1.9622025198320112</v>
      </c>
      <c r="P38" s="2" t="s">
        <v>73</v>
      </c>
      <c r="Q38" s="2">
        <v>2158</v>
      </c>
      <c r="R38" s="34">
        <f t="shared" si="1"/>
        <v>1.886468952734013</v>
      </c>
      <c r="S38" s="2"/>
      <c r="T38" s="2"/>
      <c r="U38" s="2"/>
      <c r="V38" s="2" t="s">
        <v>73</v>
      </c>
      <c r="W38" s="2">
        <v>2373</v>
      </c>
      <c r="X38" s="34">
        <v>1.7513695743784199</v>
      </c>
      <c r="AB38" s="2" t="s">
        <v>73</v>
      </c>
      <c r="AC38" s="2">
        <v>2085</v>
      </c>
      <c r="AD38" s="34">
        <v>1.9702637889688299</v>
      </c>
    </row>
    <row r="39" spans="1:30">
      <c r="A39" s="90"/>
      <c r="G39" s="82"/>
      <c r="J39" s="90" t="s">
        <v>329</v>
      </c>
      <c r="K39">
        <v>4865</v>
      </c>
      <c r="L39" s="183">
        <f t="shared" si="0"/>
        <v>0.86433710174717371</v>
      </c>
      <c r="P39" s="2" t="s">
        <v>74</v>
      </c>
      <c r="Q39" s="2">
        <v>4757</v>
      </c>
      <c r="R39" s="34">
        <f t="shared" si="1"/>
        <v>0.85579146520916549</v>
      </c>
      <c r="S39" s="2"/>
      <c r="T39" s="2"/>
      <c r="U39" s="2"/>
      <c r="V39" s="2" t="s">
        <v>74</v>
      </c>
      <c r="W39" s="2">
        <v>5102</v>
      </c>
      <c r="X39" s="34">
        <v>0.81458251666013304</v>
      </c>
      <c r="AB39" s="2" t="s">
        <v>74</v>
      </c>
      <c r="AC39" s="2">
        <v>4971</v>
      </c>
      <c r="AD39" s="34">
        <v>0.82639307986320698</v>
      </c>
    </row>
    <row r="40" spans="1:30">
      <c r="A40" s="90"/>
      <c r="G40" s="82"/>
      <c r="J40" s="90" t="s">
        <v>330</v>
      </c>
      <c r="K40">
        <v>8377</v>
      </c>
      <c r="L40" s="183">
        <f t="shared" si="0"/>
        <v>0.50196967888265487</v>
      </c>
      <c r="P40" s="2" t="s">
        <v>75</v>
      </c>
      <c r="Q40" s="2">
        <v>8076</v>
      </c>
      <c r="R40" s="34">
        <f t="shared" si="1"/>
        <v>0.50408618127786031</v>
      </c>
      <c r="S40" s="2"/>
      <c r="T40" s="2"/>
      <c r="U40" s="2"/>
      <c r="V40" s="2" t="s">
        <v>75</v>
      </c>
      <c r="W40" s="2">
        <v>7844</v>
      </c>
      <c r="X40" s="34">
        <v>0.529831718510964</v>
      </c>
      <c r="AB40" s="2" t="s">
        <v>75</v>
      </c>
      <c r="AC40" s="2">
        <v>8136</v>
      </c>
      <c r="AD40" s="34">
        <v>0.50491642084562405</v>
      </c>
    </row>
    <row r="41" spans="1:30">
      <c r="A41" s="90"/>
      <c r="G41" s="82"/>
      <c r="J41" s="90" t="s">
        <v>331</v>
      </c>
      <c r="K41">
        <v>6556</v>
      </c>
      <c r="L41" s="183">
        <f t="shared" si="0"/>
        <v>0.64139719341061618</v>
      </c>
      <c r="P41" s="2" t="s">
        <v>76</v>
      </c>
      <c r="Q41" s="2">
        <v>5837</v>
      </c>
      <c r="R41" s="34">
        <f t="shared" si="1"/>
        <v>0.69744731882816513</v>
      </c>
      <c r="S41" s="2"/>
      <c r="T41" s="2"/>
      <c r="U41" s="2"/>
      <c r="V41" s="2" t="s">
        <v>76</v>
      </c>
      <c r="W41" s="2">
        <v>6186</v>
      </c>
      <c r="X41" s="34">
        <v>0.67183963789201395</v>
      </c>
      <c r="AB41" s="2" t="s">
        <v>76</v>
      </c>
      <c r="AC41" s="2">
        <v>6169</v>
      </c>
      <c r="AD41" s="34">
        <v>0.66591019614199998</v>
      </c>
    </row>
    <row r="42" spans="1:30">
      <c r="A42" s="90"/>
      <c r="G42" s="82"/>
      <c r="J42" s="90" t="s">
        <v>332</v>
      </c>
      <c r="K42">
        <v>4478</v>
      </c>
      <c r="L42" s="183">
        <f t="shared" si="0"/>
        <v>0.93903528360875388</v>
      </c>
      <c r="P42" s="2" t="s">
        <v>77</v>
      </c>
      <c r="Q42" s="2">
        <v>3590</v>
      </c>
      <c r="R42" s="34">
        <f t="shared" si="1"/>
        <v>1.1339832869080779</v>
      </c>
      <c r="S42" s="2"/>
      <c r="T42" s="2"/>
      <c r="U42" s="2"/>
      <c r="V42" s="2" t="s">
        <v>77</v>
      </c>
      <c r="W42" s="2">
        <v>3680</v>
      </c>
      <c r="X42" s="34">
        <v>1.12934782608696</v>
      </c>
      <c r="AB42" s="2" t="s">
        <v>77</v>
      </c>
      <c r="AC42" s="2">
        <v>3677</v>
      </c>
      <c r="AD42" s="34">
        <v>1.11721512102257</v>
      </c>
    </row>
    <row r="43" spans="1:30">
      <c r="A43" s="90"/>
      <c r="G43" s="82"/>
      <c r="J43" s="90" t="s">
        <v>333</v>
      </c>
      <c r="K43">
        <v>6565</v>
      </c>
      <c r="L43" s="183">
        <f t="shared" si="0"/>
        <v>0.64051789794364056</v>
      </c>
      <c r="P43" s="2" t="s">
        <v>78</v>
      </c>
      <c r="Q43" s="2">
        <v>6846</v>
      </c>
      <c r="R43" s="34">
        <f t="shared" si="1"/>
        <v>0.59465381244522353</v>
      </c>
      <c r="S43" s="2"/>
      <c r="T43" s="2"/>
      <c r="U43" s="2"/>
      <c r="V43" s="2" t="s">
        <v>78</v>
      </c>
      <c r="W43" s="2">
        <v>6719</v>
      </c>
      <c r="X43" s="34">
        <v>0.61854442625390704</v>
      </c>
      <c r="AB43" s="2" t="s">
        <v>78</v>
      </c>
      <c r="AC43" s="2">
        <v>7018</v>
      </c>
      <c r="AD43" s="34">
        <v>0.58535195212311197</v>
      </c>
    </row>
    <row r="44" spans="1:30">
      <c r="A44" s="90"/>
      <c r="G44" s="82"/>
      <c r="J44" s="90" t="s">
        <v>334</v>
      </c>
      <c r="K44">
        <v>4698</v>
      </c>
      <c r="L44" s="183">
        <f t="shared" si="0"/>
        <v>0.89506172839506171</v>
      </c>
      <c r="P44" s="2" t="s">
        <v>79</v>
      </c>
      <c r="Q44" s="2">
        <v>4822</v>
      </c>
      <c r="R44" s="34">
        <f t="shared" si="1"/>
        <v>0.84425549564496061</v>
      </c>
      <c r="S44" s="2"/>
      <c r="T44" s="2"/>
      <c r="U44" s="2"/>
      <c r="V44" s="2" t="s">
        <v>79</v>
      </c>
      <c r="W44" s="2">
        <v>4895</v>
      </c>
      <c r="X44" s="34">
        <v>0.84902962206332999</v>
      </c>
      <c r="AB44" s="2" t="s">
        <v>79</v>
      </c>
      <c r="AC44" s="2">
        <v>4929</v>
      </c>
      <c r="AD44" s="34">
        <v>0.83343477378778696</v>
      </c>
    </row>
    <row r="45" spans="1:30">
      <c r="A45" s="90"/>
      <c r="G45" s="82"/>
      <c r="J45" s="90" t="s">
        <v>335</v>
      </c>
      <c r="K45">
        <v>5109</v>
      </c>
      <c r="L45" s="183">
        <f t="shared" si="0"/>
        <v>0.82305734977490708</v>
      </c>
      <c r="P45" s="2" t="s">
        <v>80</v>
      </c>
      <c r="Q45" s="2">
        <v>4449</v>
      </c>
      <c r="R45" s="34">
        <f t="shared" si="1"/>
        <v>0.91503708698583952</v>
      </c>
      <c r="S45" s="2"/>
      <c r="T45" s="2"/>
      <c r="U45" s="2"/>
      <c r="V45" s="2" t="s">
        <v>80</v>
      </c>
      <c r="W45" s="2">
        <v>4556</v>
      </c>
      <c r="X45" s="34">
        <v>0.91220368744512703</v>
      </c>
      <c r="AB45" s="2" t="s">
        <v>80</v>
      </c>
      <c r="AC45" s="2">
        <v>4426</v>
      </c>
      <c r="AD45" s="34">
        <v>0.92815183009489399</v>
      </c>
    </row>
    <row r="46" spans="1:30" ht="15.75" thickBot="1">
      <c r="A46" s="91"/>
      <c r="B46" s="83"/>
      <c r="C46" s="83"/>
      <c r="D46" s="83"/>
      <c r="E46" s="83"/>
      <c r="F46" s="83"/>
      <c r="G46" s="84"/>
      <c r="J46" s="90" t="s">
        <v>336</v>
      </c>
      <c r="K46">
        <v>5102</v>
      </c>
      <c r="L46" s="183">
        <f t="shared" ref="L46:L65" si="2">$K$65/K46</f>
        <v>0.82418659349274792</v>
      </c>
      <c r="P46" s="2" t="s">
        <v>81</v>
      </c>
      <c r="Q46" s="2">
        <v>5292</v>
      </c>
      <c r="R46" s="34">
        <f t="shared" si="1"/>
        <v>0.76927437641723351</v>
      </c>
      <c r="S46" s="2"/>
      <c r="T46" s="2"/>
      <c r="U46" s="2"/>
      <c r="V46" s="2" t="s">
        <v>81</v>
      </c>
      <c r="W46" s="2">
        <v>5310</v>
      </c>
      <c r="X46" s="34">
        <v>0.78267419962335205</v>
      </c>
      <c r="AB46" s="2" t="s">
        <v>81</v>
      </c>
      <c r="AC46" s="2">
        <v>5509</v>
      </c>
      <c r="AD46" s="34">
        <v>0.74568887275367601</v>
      </c>
    </row>
    <row r="47" spans="1:30" ht="16.5" thickTop="1" thickBot="1">
      <c r="J47" s="90" t="s">
        <v>337</v>
      </c>
      <c r="K47">
        <v>3203</v>
      </c>
      <c r="L47" s="183">
        <f t="shared" si="2"/>
        <v>1.3128317202622541</v>
      </c>
      <c r="P47" s="2" t="s">
        <v>82</v>
      </c>
      <c r="Q47" s="2">
        <v>3080</v>
      </c>
      <c r="R47" s="34">
        <f t="shared" si="1"/>
        <v>1.3217532467532467</v>
      </c>
      <c r="S47" s="2"/>
      <c r="T47" s="2"/>
      <c r="U47" s="2"/>
      <c r="V47" s="2" t="s">
        <v>82</v>
      </c>
      <c r="W47" s="2">
        <v>3306</v>
      </c>
      <c r="X47" s="34">
        <v>1.25710828796128</v>
      </c>
      <c r="AB47" s="2" t="s">
        <v>82</v>
      </c>
      <c r="AC47" s="2">
        <v>3054</v>
      </c>
      <c r="AD47" s="34">
        <v>1.3451211525867699</v>
      </c>
    </row>
    <row r="48" spans="1:30" ht="57" customHeight="1" thickTop="1">
      <c r="A48" s="177">
        <v>5</v>
      </c>
      <c r="B48" s="287" t="s">
        <v>427</v>
      </c>
      <c r="C48" s="287"/>
      <c r="D48" s="287"/>
      <c r="E48" s="287"/>
      <c r="F48" s="287"/>
      <c r="G48" s="288"/>
      <c r="H48" s="167"/>
      <c r="J48" s="90" t="s">
        <v>338</v>
      </c>
      <c r="K48">
        <v>9584</v>
      </c>
      <c r="L48" s="183">
        <f t="shared" si="2"/>
        <v>0.43875208681135225</v>
      </c>
      <c r="P48" s="2" t="s">
        <v>83</v>
      </c>
      <c r="Q48" s="2">
        <v>9139</v>
      </c>
      <c r="R48" s="34">
        <f t="shared" si="1"/>
        <v>0.44545355071670861</v>
      </c>
      <c r="S48" s="2"/>
      <c r="T48" s="2"/>
      <c r="U48" s="2"/>
      <c r="V48" s="2" t="s">
        <v>83</v>
      </c>
      <c r="W48" s="2">
        <v>8502</v>
      </c>
      <c r="X48" s="34">
        <v>0.48882615855092898</v>
      </c>
      <c r="AB48" s="2" t="s">
        <v>83</v>
      </c>
      <c r="AC48" s="2">
        <v>9216</v>
      </c>
      <c r="AD48" s="34">
        <v>0.44574652777777801</v>
      </c>
    </row>
    <row r="49" spans="1:30">
      <c r="A49" s="90"/>
      <c r="G49" s="82"/>
      <c r="J49" s="90" t="s">
        <v>339</v>
      </c>
      <c r="K49">
        <v>5299</v>
      </c>
      <c r="L49" s="183">
        <f t="shared" si="2"/>
        <v>0.79354595206642764</v>
      </c>
      <c r="P49" s="2" t="s">
        <v>84</v>
      </c>
      <c r="Q49" s="2">
        <v>5279</v>
      </c>
      <c r="R49" s="34">
        <f t="shared" si="1"/>
        <v>0.77116878196628147</v>
      </c>
      <c r="S49" s="2"/>
      <c r="T49" s="2"/>
      <c r="U49" s="2"/>
      <c r="V49" s="2" t="s">
        <v>84</v>
      </c>
      <c r="W49" s="2">
        <v>5433</v>
      </c>
      <c r="X49" s="34">
        <v>0.76495490520890896</v>
      </c>
      <c r="AB49" s="2" t="s">
        <v>84</v>
      </c>
      <c r="AC49" s="2">
        <v>5268</v>
      </c>
      <c r="AD49" s="34">
        <v>0.77980258162490501</v>
      </c>
    </row>
    <row r="50" spans="1:30">
      <c r="A50" s="90"/>
      <c r="G50" s="82"/>
      <c r="J50" s="90" t="s">
        <v>340</v>
      </c>
      <c r="K50">
        <v>3711</v>
      </c>
      <c r="L50" s="183">
        <f t="shared" si="2"/>
        <v>1.1331177580167071</v>
      </c>
      <c r="P50" s="2" t="s">
        <v>85</v>
      </c>
      <c r="Q50" s="2">
        <v>3408</v>
      </c>
      <c r="R50" s="34">
        <f t="shared" si="1"/>
        <v>1.1945422535211268</v>
      </c>
      <c r="S50" s="2"/>
      <c r="T50" s="2"/>
      <c r="U50" s="2"/>
      <c r="V50" s="2" t="s">
        <v>85</v>
      </c>
      <c r="W50" s="2">
        <v>3960</v>
      </c>
      <c r="X50" s="34">
        <v>1.0494949494949499</v>
      </c>
      <c r="AB50" s="2" t="s">
        <v>85</v>
      </c>
      <c r="AC50" s="2">
        <v>3586</v>
      </c>
      <c r="AD50" s="34">
        <v>1.14556609035137</v>
      </c>
    </row>
    <row r="51" spans="1:30">
      <c r="A51" s="90"/>
      <c r="G51" s="82"/>
      <c r="J51" s="90" t="s">
        <v>341</v>
      </c>
      <c r="K51">
        <v>5547</v>
      </c>
      <c r="L51" s="183">
        <f t="shared" si="2"/>
        <v>0.75806742383270231</v>
      </c>
      <c r="P51" s="2" t="s">
        <v>86</v>
      </c>
      <c r="Q51" s="2">
        <v>5503</v>
      </c>
      <c r="R51" s="34">
        <f t="shared" si="1"/>
        <v>0.73977830274395784</v>
      </c>
      <c r="S51" s="2"/>
      <c r="T51" s="2"/>
      <c r="U51" s="2"/>
      <c r="V51" s="2" t="s">
        <v>86</v>
      </c>
      <c r="W51" s="2">
        <v>5097</v>
      </c>
      <c r="X51" s="34">
        <v>0.81538159701785395</v>
      </c>
      <c r="AB51" s="2" t="s">
        <v>86</v>
      </c>
      <c r="AC51" s="2">
        <v>5382</v>
      </c>
      <c r="AD51" s="34">
        <v>0.76328502415458899</v>
      </c>
    </row>
    <row r="52" spans="1:30">
      <c r="A52" s="90"/>
      <c r="G52" s="82"/>
      <c r="J52" s="90" t="s">
        <v>342</v>
      </c>
      <c r="K52">
        <v>5366</v>
      </c>
      <c r="L52" s="183">
        <f t="shared" si="2"/>
        <v>0.78363771897130075</v>
      </c>
      <c r="P52" s="2" t="s">
        <v>87</v>
      </c>
      <c r="Q52" s="2">
        <v>5403</v>
      </c>
      <c r="R52" s="34">
        <f t="shared" si="1"/>
        <v>0.75347029428095502</v>
      </c>
      <c r="S52" s="2"/>
      <c r="T52" s="2"/>
      <c r="U52" s="2"/>
      <c r="V52" s="2" t="s">
        <v>87</v>
      </c>
      <c r="W52" s="2">
        <v>5370</v>
      </c>
      <c r="X52" s="34">
        <v>0.77392923649906897</v>
      </c>
      <c r="AB52" s="2" t="s">
        <v>87</v>
      </c>
      <c r="AC52" s="2">
        <v>5334</v>
      </c>
      <c r="AD52" s="34">
        <v>0.77015373078365201</v>
      </c>
    </row>
    <row r="53" spans="1:30">
      <c r="A53" s="90"/>
      <c r="G53" s="82"/>
      <c r="J53" s="90" t="s">
        <v>343</v>
      </c>
      <c r="K53">
        <v>5331</v>
      </c>
      <c r="L53" s="183">
        <f t="shared" si="2"/>
        <v>0.78878259238416804</v>
      </c>
      <c r="P53" s="2" t="s">
        <v>88</v>
      </c>
      <c r="Q53" s="2">
        <v>5532</v>
      </c>
      <c r="R53" s="34">
        <f t="shared" si="1"/>
        <v>0.73590021691973972</v>
      </c>
      <c r="S53" s="2"/>
      <c r="T53" s="2"/>
      <c r="U53" s="2"/>
      <c r="V53" s="2" t="s">
        <v>88</v>
      </c>
      <c r="W53" s="2">
        <v>5375</v>
      </c>
      <c r="X53" s="34">
        <v>0.77320930232558105</v>
      </c>
      <c r="AB53" s="2" t="s">
        <v>88</v>
      </c>
      <c r="AC53" s="2">
        <v>5551</v>
      </c>
      <c r="AD53" s="34">
        <v>0.74004683840749397</v>
      </c>
    </row>
    <row r="54" spans="1:30">
      <c r="A54" s="90"/>
      <c r="G54" s="82"/>
      <c r="J54" s="90" t="s">
        <v>344</v>
      </c>
      <c r="K54">
        <v>2398</v>
      </c>
      <c r="L54" s="183">
        <f t="shared" si="2"/>
        <v>1.7535446205170975</v>
      </c>
      <c r="P54" s="2" t="s">
        <v>89</v>
      </c>
      <c r="Q54" s="2">
        <v>2373</v>
      </c>
      <c r="R54" s="34">
        <f t="shared" si="1"/>
        <v>1.7155499367888749</v>
      </c>
      <c r="S54" s="2"/>
      <c r="T54" s="2"/>
      <c r="U54" s="2"/>
      <c r="V54" s="2" t="s">
        <v>89</v>
      </c>
      <c r="W54" s="2">
        <v>2605</v>
      </c>
      <c r="X54" s="34">
        <v>1.59539347408829</v>
      </c>
      <c r="AB54" s="2" t="s">
        <v>89</v>
      </c>
      <c r="AC54" s="2">
        <v>2378</v>
      </c>
      <c r="AD54" s="34">
        <v>1.7275021026072299</v>
      </c>
    </row>
    <row r="55" spans="1:30">
      <c r="A55" s="90"/>
      <c r="G55" s="82"/>
      <c r="J55" s="90" t="s">
        <v>345</v>
      </c>
      <c r="K55">
        <v>7928</v>
      </c>
      <c r="L55" s="183">
        <f t="shared" si="2"/>
        <v>0.5303985872855701</v>
      </c>
      <c r="P55" s="2" t="s">
        <v>90</v>
      </c>
      <c r="Q55" s="2">
        <v>7221</v>
      </c>
      <c r="R55" s="34">
        <f t="shared" si="1"/>
        <v>0.56377233070211885</v>
      </c>
      <c r="S55" s="2"/>
      <c r="T55" s="2"/>
      <c r="U55" s="2"/>
      <c r="V55" s="2" t="s">
        <v>90</v>
      </c>
      <c r="W55" s="2">
        <v>7217</v>
      </c>
      <c r="X55" s="34">
        <v>0.57586254676458404</v>
      </c>
      <c r="AB55" s="2" t="s">
        <v>90</v>
      </c>
      <c r="AC55" s="2">
        <v>7525</v>
      </c>
      <c r="AD55" s="34">
        <v>0.54591362126245802</v>
      </c>
    </row>
    <row r="56" spans="1:30">
      <c r="A56" s="90"/>
      <c r="G56" s="82"/>
      <c r="J56" s="90" t="s">
        <v>346</v>
      </c>
      <c r="K56">
        <v>3577</v>
      </c>
      <c r="L56" s="183">
        <f t="shared" si="2"/>
        <v>1.1755661168577021</v>
      </c>
      <c r="P56" s="2" t="s">
        <v>91</v>
      </c>
      <c r="Q56" s="2">
        <v>3601</v>
      </c>
      <c r="R56" s="34">
        <f t="shared" si="1"/>
        <v>1.1305193001943905</v>
      </c>
      <c r="S56" s="2"/>
      <c r="T56" s="2"/>
      <c r="U56" s="2"/>
      <c r="V56" s="2" t="s">
        <v>91</v>
      </c>
      <c r="W56" s="2">
        <v>3859</v>
      </c>
      <c r="X56" s="34">
        <v>1.0769629437678201</v>
      </c>
      <c r="AB56" s="2" t="s">
        <v>91</v>
      </c>
      <c r="AC56" s="2">
        <v>3602</v>
      </c>
      <c r="AD56" s="34">
        <v>1.14047751249306</v>
      </c>
    </row>
    <row r="57" spans="1:30">
      <c r="A57" s="90"/>
      <c r="G57" s="82"/>
      <c r="J57" s="90" t="s">
        <v>347</v>
      </c>
      <c r="K57">
        <v>1776</v>
      </c>
      <c r="L57" s="183">
        <f t="shared" si="2"/>
        <v>2.3676801801801801</v>
      </c>
      <c r="P57" s="2" t="s">
        <v>92</v>
      </c>
      <c r="Q57" s="2">
        <v>1637</v>
      </c>
      <c r="R57" s="34">
        <f t="shared" si="1"/>
        <v>2.4868662186927306</v>
      </c>
      <c r="S57" s="2"/>
      <c r="T57" s="2"/>
      <c r="U57" s="2"/>
      <c r="V57" s="2" t="s">
        <v>92</v>
      </c>
      <c r="W57" s="2">
        <v>1876</v>
      </c>
      <c r="X57" s="34">
        <v>2.2153518123667402</v>
      </c>
      <c r="AB57" s="2" t="s">
        <v>92</v>
      </c>
      <c r="AC57" s="2">
        <v>1637</v>
      </c>
      <c r="AD57" s="34">
        <v>2.5094685400122199</v>
      </c>
    </row>
    <row r="58" spans="1:30">
      <c r="A58" s="90"/>
      <c r="G58" s="82"/>
      <c r="J58" s="90" t="s">
        <v>348</v>
      </c>
      <c r="K58">
        <v>7077</v>
      </c>
      <c r="L58" s="183">
        <f t="shared" si="2"/>
        <v>0.59417832414865057</v>
      </c>
      <c r="P58" s="2" t="s">
        <v>93</v>
      </c>
      <c r="Q58" s="2">
        <v>6534</v>
      </c>
      <c r="R58" s="34">
        <f t="shared" si="1"/>
        <v>0.62304866850321394</v>
      </c>
      <c r="S58" s="2"/>
      <c r="T58" s="2"/>
      <c r="U58" s="2"/>
      <c r="V58" s="2" t="s">
        <v>93</v>
      </c>
      <c r="W58" s="2">
        <v>6308</v>
      </c>
      <c r="X58" s="34">
        <v>0.65884590995561199</v>
      </c>
      <c r="AB58" s="2" t="s">
        <v>93</v>
      </c>
      <c r="AC58" s="2">
        <v>6489</v>
      </c>
      <c r="AD58" s="34">
        <v>0.63307135151795302</v>
      </c>
    </row>
    <row r="59" spans="1:30">
      <c r="A59" s="90"/>
      <c r="G59" s="82"/>
      <c r="J59" s="90" t="s">
        <v>349</v>
      </c>
      <c r="K59">
        <v>7444</v>
      </c>
      <c r="L59" s="183">
        <f t="shared" si="2"/>
        <v>0.56488447071466952</v>
      </c>
      <c r="P59" s="2" t="s">
        <v>94</v>
      </c>
      <c r="Q59" s="2">
        <v>7611</v>
      </c>
      <c r="R59" s="34">
        <f t="shared" si="1"/>
        <v>0.53488372093023251</v>
      </c>
      <c r="S59" s="2"/>
      <c r="T59" s="2"/>
      <c r="U59" s="2"/>
      <c r="V59" s="2" t="s">
        <v>94</v>
      </c>
      <c r="W59" s="2">
        <v>7476</v>
      </c>
      <c r="X59" s="34">
        <v>0.55591225254146603</v>
      </c>
      <c r="AB59" s="2" t="s">
        <v>94</v>
      </c>
      <c r="AC59" s="2">
        <v>7745</v>
      </c>
      <c r="AD59" s="34">
        <v>0.53040671400903805</v>
      </c>
    </row>
    <row r="60" spans="1:30">
      <c r="A60" s="90"/>
      <c r="G60" s="82"/>
      <c r="J60" s="90" t="s">
        <v>350</v>
      </c>
      <c r="K60">
        <v>3893</v>
      </c>
      <c r="L60" s="183">
        <f t="shared" si="2"/>
        <v>1.0801438479321859</v>
      </c>
      <c r="P60" s="2" t="s">
        <v>95</v>
      </c>
      <c r="Q60" s="2">
        <v>3837</v>
      </c>
      <c r="R60" s="34">
        <f t="shared" si="1"/>
        <v>1.0609851446442533</v>
      </c>
      <c r="S60" s="2"/>
      <c r="T60" s="2"/>
      <c r="U60" s="2"/>
      <c r="V60" s="2" t="s">
        <v>95</v>
      </c>
      <c r="W60" s="2">
        <v>4013</v>
      </c>
      <c r="X60" s="34">
        <v>1.03563418888612</v>
      </c>
      <c r="AB60" s="2" t="s">
        <v>95</v>
      </c>
      <c r="AC60" s="2">
        <v>3846</v>
      </c>
      <c r="AD60" s="34">
        <v>1.068122724909</v>
      </c>
    </row>
    <row r="61" spans="1:30">
      <c r="A61" s="90"/>
      <c r="G61" s="82"/>
      <c r="J61" s="90" t="s">
        <v>351</v>
      </c>
      <c r="K61">
        <v>5713</v>
      </c>
      <c r="L61" s="183">
        <f t="shared" si="2"/>
        <v>0.73604060913705582</v>
      </c>
      <c r="P61" s="2" t="s">
        <v>96</v>
      </c>
      <c r="Q61" s="2">
        <v>5764</v>
      </c>
      <c r="R61" s="34">
        <f t="shared" si="1"/>
        <v>0.70628036086051349</v>
      </c>
      <c r="S61" s="2"/>
      <c r="T61" s="2"/>
      <c r="U61" s="2"/>
      <c r="V61" s="2" t="s">
        <v>96</v>
      </c>
      <c r="W61" s="2">
        <v>5340</v>
      </c>
      <c r="X61" s="34">
        <v>0.77827715355805205</v>
      </c>
      <c r="AB61" s="2" t="s">
        <v>96</v>
      </c>
      <c r="AC61" s="2">
        <v>5472</v>
      </c>
      <c r="AD61" s="34">
        <v>0.75073099415204703</v>
      </c>
    </row>
    <row r="62" spans="1:30">
      <c r="A62" s="90"/>
      <c r="G62" s="82"/>
      <c r="J62" s="90" t="s">
        <v>352</v>
      </c>
      <c r="K62">
        <v>4685</v>
      </c>
      <c r="L62" s="183">
        <f t="shared" si="2"/>
        <v>0.89754535752401277</v>
      </c>
      <c r="P62" s="2" t="s">
        <v>97</v>
      </c>
      <c r="Q62" s="2">
        <v>4645</v>
      </c>
      <c r="R62" s="34">
        <f t="shared" si="1"/>
        <v>0.87642626480086117</v>
      </c>
      <c r="S62" s="2"/>
      <c r="T62" s="2"/>
      <c r="U62" s="2"/>
      <c r="V62" s="2" t="s">
        <v>97</v>
      </c>
      <c r="W62" s="2">
        <v>4926</v>
      </c>
      <c r="X62" s="34">
        <v>0.84368656110434403</v>
      </c>
      <c r="AB62" s="2" t="s">
        <v>97</v>
      </c>
      <c r="AC62" s="2">
        <v>4686</v>
      </c>
      <c r="AD62" s="34">
        <v>0.87665386256935596</v>
      </c>
    </row>
    <row r="63" spans="1:30">
      <c r="A63" s="90"/>
      <c r="G63" s="82"/>
      <c r="J63" s="90" t="s">
        <v>353</v>
      </c>
      <c r="K63">
        <v>7227</v>
      </c>
      <c r="L63" s="183">
        <f t="shared" si="2"/>
        <v>0.5818458558184586</v>
      </c>
      <c r="P63" s="2" t="s">
        <v>98</v>
      </c>
      <c r="Q63" s="2">
        <v>7396</v>
      </c>
      <c r="R63" s="34">
        <f t="shared" si="1"/>
        <v>0.55043266630611143</v>
      </c>
      <c r="S63" s="2"/>
      <c r="T63" s="2"/>
      <c r="U63" s="2"/>
      <c r="V63" s="2" t="s">
        <v>98</v>
      </c>
      <c r="W63" s="2">
        <v>7225</v>
      </c>
      <c r="X63" s="34">
        <v>0.57522491349480998</v>
      </c>
      <c r="AB63" s="2" t="s">
        <v>98</v>
      </c>
      <c r="AC63" s="2">
        <v>7338</v>
      </c>
      <c r="AD63" s="34">
        <v>0.55982556554919605</v>
      </c>
    </row>
    <row r="64" spans="1:30">
      <c r="A64" s="90"/>
      <c r="G64" s="82"/>
      <c r="J64" s="90" t="s">
        <v>354</v>
      </c>
      <c r="K64">
        <v>8458</v>
      </c>
      <c r="L64" s="183">
        <f t="shared" si="2"/>
        <v>0.49716244975171436</v>
      </c>
      <c r="P64" s="2" t="s">
        <v>99</v>
      </c>
      <c r="Q64" s="2">
        <v>7615</v>
      </c>
      <c r="R64" s="34">
        <f t="shared" si="1"/>
        <v>0.53460275771503607</v>
      </c>
      <c r="S64" s="2"/>
      <c r="T64" s="2"/>
      <c r="U64" s="2"/>
      <c r="V64" s="2" t="s">
        <v>99</v>
      </c>
      <c r="W64" s="2">
        <v>7865</v>
      </c>
      <c r="X64" s="34">
        <v>0.528417037507947</v>
      </c>
      <c r="AB64" s="2" t="s">
        <v>99</v>
      </c>
      <c r="AC64" s="2">
        <v>8091</v>
      </c>
      <c r="AD64" s="34">
        <v>0.50772463230750198</v>
      </c>
    </row>
    <row r="65" spans="1:30" ht="15.75" thickBot="1">
      <c r="A65" s="90"/>
      <c r="G65" s="82"/>
      <c r="J65" s="184" t="s">
        <v>100</v>
      </c>
      <c r="K65" s="185">
        <v>4205</v>
      </c>
      <c r="L65" s="186">
        <f t="shared" si="2"/>
        <v>1</v>
      </c>
      <c r="P65" s="3" t="s">
        <v>100</v>
      </c>
      <c r="Q65" s="47">
        <v>4071</v>
      </c>
      <c r="R65" s="37">
        <f t="shared" si="1"/>
        <v>1</v>
      </c>
      <c r="V65" s="3" t="s">
        <v>100</v>
      </c>
      <c r="W65" s="47">
        <v>4156</v>
      </c>
      <c r="X65" s="37">
        <v>1</v>
      </c>
      <c r="AB65" s="3" t="s">
        <v>100</v>
      </c>
      <c r="AC65" s="47">
        <v>4108</v>
      </c>
      <c r="AD65" s="37">
        <v>1</v>
      </c>
    </row>
    <row r="66" spans="1:30" ht="15.75" thickTop="1">
      <c r="A66" s="90"/>
      <c r="G66" s="82"/>
    </row>
    <row r="67" spans="1:30">
      <c r="A67" s="90"/>
      <c r="G67" s="82"/>
    </row>
    <row r="68" spans="1:30">
      <c r="A68" s="90"/>
      <c r="G68" s="82"/>
    </row>
    <row r="69" spans="1:30">
      <c r="A69" s="90"/>
      <c r="G69" s="82"/>
    </row>
    <row r="70" spans="1:30">
      <c r="A70" s="90"/>
      <c r="G70" s="82"/>
    </row>
    <row r="71" spans="1:30">
      <c r="A71" s="90"/>
      <c r="G71" s="82"/>
    </row>
    <row r="72" spans="1:30">
      <c r="A72" s="90"/>
      <c r="G72" s="82"/>
    </row>
    <row r="73" spans="1:30">
      <c r="A73" s="90"/>
      <c r="G73" s="82"/>
    </row>
    <row r="74" spans="1:30">
      <c r="A74" s="90"/>
      <c r="G74" s="82"/>
    </row>
    <row r="75" spans="1:30">
      <c r="A75" s="90"/>
      <c r="G75" s="82"/>
    </row>
    <row r="76" spans="1:30">
      <c r="A76" s="90"/>
      <c r="G76" s="82"/>
    </row>
    <row r="77" spans="1:30" ht="15.75" thickBot="1">
      <c r="A77" s="91"/>
      <c r="B77" s="83"/>
      <c r="C77" s="83"/>
      <c r="D77" s="83"/>
      <c r="E77" s="83"/>
      <c r="F77" s="83"/>
      <c r="G77" s="84"/>
    </row>
    <row r="78" spans="1:30" ht="16.5" thickTop="1" thickBot="1"/>
    <row r="79" spans="1:30" ht="42.75" customHeight="1" thickTop="1">
      <c r="A79" s="177">
        <v>6</v>
      </c>
      <c r="B79" s="287" t="s">
        <v>428</v>
      </c>
      <c r="C79" s="287"/>
      <c r="D79" s="287"/>
      <c r="E79" s="287"/>
      <c r="F79" s="287"/>
      <c r="G79" s="288"/>
      <c r="H79" s="167"/>
    </row>
    <row r="80" spans="1:30">
      <c r="A80" s="90"/>
      <c r="G80" s="82"/>
    </row>
    <row r="81" spans="1:7">
      <c r="A81" s="90"/>
      <c r="G81" s="82"/>
    </row>
    <row r="82" spans="1:7">
      <c r="A82" s="90"/>
      <c r="G82" s="82"/>
    </row>
    <row r="83" spans="1:7">
      <c r="A83" s="90"/>
      <c r="G83" s="82"/>
    </row>
    <row r="84" spans="1:7">
      <c r="A84" s="90"/>
      <c r="G84" s="82"/>
    </row>
    <row r="85" spans="1:7">
      <c r="A85" s="90"/>
      <c r="G85" s="82"/>
    </row>
    <row r="86" spans="1:7">
      <c r="A86" s="90"/>
      <c r="G86" s="82"/>
    </row>
    <row r="87" spans="1:7">
      <c r="A87" s="90"/>
      <c r="G87" s="82"/>
    </row>
    <row r="88" spans="1:7">
      <c r="A88" s="90"/>
      <c r="G88" s="82"/>
    </row>
    <row r="89" spans="1:7">
      <c r="A89" s="90"/>
      <c r="G89" s="82"/>
    </row>
    <row r="90" spans="1:7">
      <c r="A90" s="90"/>
      <c r="G90" s="82"/>
    </row>
    <row r="91" spans="1:7">
      <c r="A91" s="90"/>
      <c r="G91" s="82"/>
    </row>
    <row r="92" spans="1:7">
      <c r="A92" s="90"/>
      <c r="G92" s="82"/>
    </row>
    <row r="93" spans="1:7">
      <c r="A93" s="90"/>
      <c r="G93" s="82"/>
    </row>
    <row r="94" spans="1:7">
      <c r="A94" s="90"/>
      <c r="G94" s="82"/>
    </row>
    <row r="95" spans="1:7">
      <c r="A95" s="90"/>
      <c r="G95" s="82"/>
    </row>
    <row r="96" spans="1:7">
      <c r="A96" s="90"/>
      <c r="G96" s="82"/>
    </row>
    <row r="97" spans="1:8">
      <c r="A97" s="90"/>
      <c r="G97" s="82"/>
    </row>
    <row r="98" spans="1:8">
      <c r="A98" s="90"/>
      <c r="G98" s="82"/>
    </row>
    <row r="99" spans="1:8">
      <c r="A99" s="90"/>
      <c r="G99" s="82"/>
    </row>
    <row r="100" spans="1:8">
      <c r="A100" s="90"/>
      <c r="G100" s="82"/>
    </row>
    <row r="101" spans="1:8" ht="15.75" thickBot="1">
      <c r="A101" s="91"/>
      <c r="B101" s="83"/>
      <c r="C101" s="83"/>
      <c r="D101" s="83"/>
      <c r="E101" s="83"/>
      <c r="F101" s="83"/>
      <c r="G101" s="84"/>
    </row>
    <row r="102" spans="1:8" ht="16.5" thickTop="1" thickBot="1"/>
    <row r="103" spans="1:8" ht="39" customHeight="1" thickTop="1">
      <c r="A103" s="177">
        <v>7</v>
      </c>
      <c r="B103" s="287" t="s">
        <v>363</v>
      </c>
      <c r="C103" s="287"/>
      <c r="D103" s="287"/>
      <c r="E103" s="287"/>
      <c r="F103" s="287"/>
      <c r="G103" s="288"/>
      <c r="H103" s="167"/>
    </row>
    <row r="104" spans="1:8">
      <c r="A104" s="90"/>
      <c r="G104" s="82"/>
    </row>
    <row r="105" spans="1:8">
      <c r="A105" s="90"/>
      <c r="G105" s="82"/>
    </row>
    <row r="106" spans="1:8">
      <c r="A106" s="90"/>
      <c r="G106" s="82"/>
    </row>
    <row r="107" spans="1:8">
      <c r="A107" s="90"/>
      <c r="G107" s="82"/>
    </row>
    <row r="108" spans="1:8">
      <c r="A108" s="90"/>
      <c r="G108" s="82"/>
    </row>
    <row r="109" spans="1:8">
      <c r="A109" s="90"/>
      <c r="G109" s="82"/>
    </row>
    <row r="110" spans="1:8">
      <c r="A110" s="90"/>
      <c r="G110" s="82"/>
    </row>
    <row r="111" spans="1:8">
      <c r="A111" s="90"/>
      <c r="G111" s="82"/>
    </row>
    <row r="112" spans="1:8">
      <c r="A112" s="90"/>
      <c r="G112" s="82"/>
    </row>
    <row r="113" spans="1:7">
      <c r="A113" s="90"/>
      <c r="G113" s="82"/>
    </row>
    <row r="114" spans="1:7">
      <c r="A114" s="90"/>
      <c r="G114" s="82"/>
    </row>
    <row r="115" spans="1:7">
      <c r="A115" s="90"/>
      <c r="G115" s="82"/>
    </row>
    <row r="116" spans="1:7">
      <c r="A116" s="90"/>
      <c r="G116" s="82"/>
    </row>
    <row r="117" spans="1:7">
      <c r="A117" s="90"/>
      <c r="G117" s="82"/>
    </row>
    <row r="118" spans="1:7">
      <c r="A118" s="90"/>
      <c r="G118" s="82"/>
    </row>
    <row r="119" spans="1:7">
      <c r="A119" s="90"/>
      <c r="G119" s="82"/>
    </row>
    <row r="120" spans="1:7">
      <c r="A120" s="90"/>
      <c r="G120" s="82"/>
    </row>
    <row r="121" spans="1:7">
      <c r="A121" s="90"/>
      <c r="G121" s="82"/>
    </row>
    <row r="122" spans="1:7">
      <c r="A122" s="90"/>
      <c r="G122" s="82"/>
    </row>
    <row r="123" spans="1:7">
      <c r="A123" s="90"/>
      <c r="G123" s="82"/>
    </row>
    <row r="124" spans="1:7" ht="15.75" thickBot="1">
      <c r="A124" s="91"/>
      <c r="B124" s="83"/>
      <c r="C124" s="83"/>
      <c r="D124" s="83"/>
      <c r="E124" s="83"/>
      <c r="F124" s="83"/>
      <c r="G124" s="84"/>
    </row>
    <row r="125" spans="1:7" ht="16.5" thickTop="1" thickBot="1"/>
    <row r="126" spans="1:7" ht="19.5" thickTop="1">
      <c r="A126" s="178">
        <v>8</v>
      </c>
      <c r="B126" s="163" t="s">
        <v>426</v>
      </c>
      <c r="C126" s="158"/>
      <c r="D126" s="158"/>
      <c r="E126" s="158"/>
      <c r="F126" s="158"/>
      <c r="G126" s="159"/>
    </row>
    <row r="127" spans="1:7" ht="120" customHeight="1" thickBot="1">
      <c r="A127" s="91"/>
      <c r="B127" s="289" t="s">
        <v>460</v>
      </c>
      <c r="C127" s="289"/>
      <c r="D127" s="289"/>
      <c r="E127" s="289"/>
      <c r="F127" s="289"/>
      <c r="G127" s="290"/>
    </row>
    <row r="128" spans="1:7" ht="16.5" thickTop="1" thickBot="1">
      <c r="B128" s="174"/>
      <c r="C128" s="174"/>
      <c r="D128" s="174"/>
      <c r="E128" s="174"/>
      <c r="F128" s="174"/>
      <c r="G128" s="174"/>
    </row>
    <row r="129" spans="1:7" ht="30" customHeight="1" thickTop="1">
      <c r="A129" s="179">
        <v>9</v>
      </c>
      <c r="B129" s="287" t="s">
        <v>429</v>
      </c>
      <c r="C129" s="287"/>
      <c r="D129" s="287"/>
      <c r="E129" s="287"/>
      <c r="F129" s="287"/>
      <c r="G129" s="288"/>
    </row>
    <row r="130" spans="1:7" ht="63" customHeight="1" thickBot="1">
      <c r="A130" s="91"/>
      <c r="B130" s="289" t="s">
        <v>459</v>
      </c>
      <c r="C130" s="289"/>
      <c r="D130" s="289"/>
      <c r="E130" s="289"/>
      <c r="F130" s="289"/>
      <c r="G130" s="290"/>
    </row>
    <row r="131" spans="1:7" ht="16.5" thickTop="1" thickBot="1"/>
    <row r="132" spans="1:7" ht="33" customHeight="1" thickTop="1">
      <c r="A132" s="179">
        <v>10</v>
      </c>
      <c r="B132" s="287" t="s">
        <v>430</v>
      </c>
      <c r="C132" s="287"/>
      <c r="D132" s="287"/>
      <c r="E132" s="287"/>
      <c r="F132" s="287"/>
      <c r="G132" s="288"/>
    </row>
    <row r="133" spans="1:7" ht="147" customHeight="1">
      <c r="A133" s="90"/>
      <c r="B133" s="285" t="s">
        <v>546</v>
      </c>
      <c r="C133" s="285"/>
      <c r="D133" s="285"/>
      <c r="E133" s="285"/>
      <c r="F133" s="285"/>
      <c r="G133" s="286"/>
    </row>
    <row r="134" spans="1:7">
      <c r="A134" s="90"/>
      <c r="G134" s="82"/>
    </row>
    <row r="135" spans="1:7">
      <c r="A135" s="90"/>
      <c r="G135" s="82"/>
    </row>
    <row r="136" spans="1:7">
      <c r="A136" s="90"/>
      <c r="G136" s="82"/>
    </row>
    <row r="137" spans="1:7">
      <c r="A137" s="90"/>
      <c r="G137" s="82"/>
    </row>
    <row r="138" spans="1:7">
      <c r="A138" s="90"/>
      <c r="G138" s="82"/>
    </row>
    <row r="139" spans="1:7">
      <c r="A139" s="90"/>
      <c r="G139" s="82"/>
    </row>
    <row r="140" spans="1:7">
      <c r="A140" s="90"/>
      <c r="G140" s="82"/>
    </row>
    <row r="141" spans="1:7">
      <c r="A141" s="90"/>
      <c r="G141" s="82"/>
    </row>
    <row r="142" spans="1:7">
      <c r="A142" s="90"/>
      <c r="G142" s="82"/>
    </row>
    <row r="143" spans="1:7">
      <c r="A143" s="90"/>
      <c r="G143" s="82"/>
    </row>
    <row r="144" spans="1:7">
      <c r="A144" s="90"/>
      <c r="G144" s="82"/>
    </row>
    <row r="145" spans="1:7">
      <c r="A145" s="90"/>
      <c r="G145" s="82"/>
    </row>
    <row r="146" spans="1:7">
      <c r="A146" s="90"/>
      <c r="G146" s="82"/>
    </row>
    <row r="147" spans="1:7">
      <c r="A147" s="90"/>
      <c r="G147" s="82"/>
    </row>
    <row r="148" spans="1:7">
      <c r="A148" s="90"/>
      <c r="G148" s="82"/>
    </row>
    <row r="149" spans="1:7" ht="183.75" customHeight="1" thickBot="1">
      <c r="A149" s="91"/>
      <c r="B149" s="292" t="s">
        <v>547</v>
      </c>
      <c r="C149" s="292"/>
      <c r="D149" s="292"/>
      <c r="E149" s="292"/>
      <c r="F149" s="292"/>
      <c r="G149" s="293"/>
    </row>
    <row r="150" spans="1:7" ht="15.75" thickTop="1"/>
  </sheetData>
  <mergeCells count="39">
    <mergeCell ref="P4:S4"/>
    <mergeCell ref="P10:S10"/>
    <mergeCell ref="V4:Y4"/>
    <mergeCell ref="AB4:AE4"/>
    <mergeCell ref="V5:Y5"/>
    <mergeCell ref="V6:Y6"/>
    <mergeCell ref="V7:Y7"/>
    <mergeCell ref="V8:Y8"/>
    <mergeCell ref="P5:S5"/>
    <mergeCell ref="P6:S6"/>
    <mergeCell ref="P7:S7"/>
    <mergeCell ref="P8:S8"/>
    <mergeCell ref="V12:X12"/>
    <mergeCell ref="J12:L12"/>
    <mergeCell ref="B48:G48"/>
    <mergeCell ref="AB12:AD12"/>
    <mergeCell ref="P12:R12"/>
    <mergeCell ref="J4:M4"/>
    <mergeCell ref="B149:G149"/>
    <mergeCell ref="B132:G132"/>
    <mergeCell ref="J11:M11"/>
    <mergeCell ref="AB5:AE5"/>
    <mergeCell ref="AB6:AE6"/>
    <mergeCell ref="AB7:AE7"/>
    <mergeCell ref="AB8:AE8"/>
    <mergeCell ref="V10:Y10"/>
    <mergeCell ref="AB10:AE10"/>
    <mergeCell ref="J10:M10"/>
    <mergeCell ref="J5:M5"/>
    <mergeCell ref="J6:M6"/>
    <mergeCell ref="J7:M7"/>
    <mergeCell ref="J8:M8"/>
    <mergeCell ref="B79:G79"/>
    <mergeCell ref="A2:E2"/>
    <mergeCell ref="B133:G133"/>
    <mergeCell ref="B129:G129"/>
    <mergeCell ref="B130:G130"/>
    <mergeCell ref="B127:G127"/>
    <mergeCell ref="B103:G103"/>
  </mergeCells>
  <hyperlinks>
    <hyperlink ref="J10" r:id="rId1" xr:uid="{72ACE4FA-C5F5-4F5B-A8F1-A6ACE18B555A}"/>
    <hyperlink ref="V10" r:id="rId2" xr:uid="{6CFA349E-E8FE-4450-A1F5-A45AD2DB0B4A}"/>
    <hyperlink ref="P10" r:id="rId3" xr:uid="{551F87DC-B631-4965-AA6D-2BB555EBC41D}"/>
    <hyperlink ref="AB10" r:id="rId4" xr:uid="{A2E3B143-CF4F-40CC-9DA8-A15A69AD398F}"/>
    <hyperlink ref="B8" r:id="rId5" xr:uid="{B100778F-341A-41BB-A15F-9F0C8A22CF57}"/>
  </hyperlinks>
  <pageMargins left="0.7" right="0.7" top="0.75" bottom="0.75" header="0.3" footer="0.3"/>
  <pageSetup orientation="portrait" r:id="rId6"/>
  <drawing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61750-704A-48F1-9EB0-D9ABBB8DD363}">
  <sheetPr>
    <tabColor theme="8"/>
  </sheetPr>
  <dimension ref="B14:S14"/>
  <sheetViews>
    <sheetView workbookViewId="0">
      <selection activeCell="A2" sqref="A2"/>
    </sheetView>
  </sheetViews>
  <sheetFormatPr defaultRowHeight="15"/>
  <sheetData>
    <row r="14" spans="2:19" ht="28.5">
      <c r="B14" s="77" t="s">
        <v>268</v>
      </c>
      <c r="C14" s="78"/>
      <c r="D14" s="78"/>
      <c r="E14" s="78"/>
      <c r="F14" s="78"/>
      <c r="G14" s="78"/>
      <c r="H14" s="78"/>
      <c r="I14" s="78"/>
      <c r="J14" s="78"/>
      <c r="K14" s="78"/>
      <c r="L14" s="78"/>
      <c r="M14" s="78"/>
      <c r="N14" s="78"/>
      <c r="O14" s="78"/>
      <c r="P14" s="78"/>
      <c r="Q14" s="78"/>
      <c r="R14" s="78"/>
      <c r="S14" s="78"/>
    </row>
  </sheetData>
  <sheetProtection algorithmName="SHA-512" hashValue="MZZ191Ru/BrNBrG1iMsY+O5fIomNzW7NkvV+FtNGOrLlsDJk1ir6KIcJ866uOckUMsd5fMdimu/BzJzyyH+WyQ==" saltValue="MATL7bBKcICsr+n6G8aL4w=="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FEB73-9E0D-452D-9B27-C6EED0EBDEB3}">
  <sheetPr>
    <tabColor theme="8"/>
  </sheetPr>
  <dimension ref="A1:E39"/>
  <sheetViews>
    <sheetView tabSelected="1" zoomScale="90" zoomScaleNormal="90" workbookViewId="0">
      <selection activeCell="H4" sqref="H4"/>
    </sheetView>
  </sheetViews>
  <sheetFormatPr defaultRowHeight="15"/>
  <cols>
    <col min="1" max="1" width="47" customWidth="1"/>
    <col min="2" max="2" width="62.28515625" customWidth="1"/>
    <col min="3" max="3" width="37" customWidth="1"/>
    <col min="4" max="4" width="36.140625" customWidth="1"/>
    <col min="5" max="5" width="59.85546875" customWidth="1"/>
    <col min="8" max="8" width="50.140625" customWidth="1"/>
    <col min="9" max="9" width="20" bestFit="1" customWidth="1"/>
  </cols>
  <sheetData>
    <row r="1" spans="1:5" ht="15.75" thickBot="1"/>
    <row r="2" spans="1:5" ht="24.75" thickTop="1" thickBot="1">
      <c r="A2" s="223" t="s">
        <v>465</v>
      </c>
      <c r="B2" s="220"/>
    </row>
    <row r="3" spans="1:5" ht="16.5" customHeight="1" thickTop="1">
      <c r="A3" s="303" t="s">
        <v>513</v>
      </c>
      <c r="B3" s="303"/>
    </row>
    <row r="4" spans="1:5" ht="15.75" customHeight="1" thickBot="1"/>
    <row r="5" spans="1:5" ht="16.5" customHeight="1" thickTop="1" thickBot="1">
      <c r="A5" s="189" t="s">
        <v>462</v>
      </c>
      <c r="B5" s="211" t="s">
        <v>468</v>
      </c>
    </row>
    <row r="6" spans="1:5" ht="16.5" customHeight="1" thickTop="1"/>
    <row r="7" spans="1:5" ht="15.75" thickBot="1"/>
    <row r="8" spans="1:5" ht="15.75" thickTop="1">
      <c r="A8" s="304" t="s">
        <v>463</v>
      </c>
      <c r="B8" s="212" t="s">
        <v>524</v>
      </c>
      <c r="D8" s="304" t="s">
        <v>464</v>
      </c>
      <c r="E8" s="212" t="s">
        <v>525</v>
      </c>
    </row>
    <row r="9" spans="1:5">
      <c r="A9" s="305"/>
      <c r="B9" s="213" t="s">
        <v>524</v>
      </c>
      <c r="D9" s="305"/>
      <c r="E9" s="213" t="s">
        <v>525</v>
      </c>
    </row>
    <row r="10" spans="1:5">
      <c r="A10" s="305"/>
      <c r="B10" s="213" t="s">
        <v>524</v>
      </c>
      <c r="D10" s="305"/>
      <c r="E10" s="213" t="s">
        <v>525</v>
      </c>
    </row>
    <row r="11" spans="1:5">
      <c r="A11" s="305"/>
      <c r="B11" s="213" t="s">
        <v>524</v>
      </c>
      <c r="D11" s="305"/>
      <c r="E11" s="213" t="s">
        <v>525</v>
      </c>
    </row>
    <row r="12" spans="1:5">
      <c r="A12" s="305"/>
      <c r="B12" s="213" t="s">
        <v>524</v>
      </c>
      <c r="D12" s="305"/>
      <c r="E12" s="213" t="s">
        <v>525</v>
      </c>
    </row>
    <row r="13" spans="1:5">
      <c r="A13" s="305"/>
      <c r="B13" s="213" t="s">
        <v>524</v>
      </c>
      <c r="D13" s="305"/>
      <c r="E13" s="213" t="s">
        <v>525</v>
      </c>
    </row>
    <row r="14" spans="1:5">
      <c r="A14" s="305"/>
      <c r="B14" s="213" t="s">
        <v>524</v>
      </c>
      <c r="D14" s="305"/>
      <c r="E14" s="213" t="s">
        <v>525</v>
      </c>
    </row>
    <row r="15" spans="1:5">
      <c r="A15" s="305"/>
      <c r="B15" s="213" t="s">
        <v>524</v>
      </c>
      <c r="D15" s="305"/>
      <c r="E15" s="213" t="s">
        <v>525</v>
      </c>
    </row>
    <row r="16" spans="1:5">
      <c r="A16" s="305"/>
      <c r="B16" s="213"/>
      <c r="D16" s="305"/>
      <c r="E16" s="213"/>
    </row>
    <row r="17" spans="1:5">
      <c r="A17" s="305"/>
      <c r="B17" s="213"/>
      <c r="D17" s="305"/>
      <c r="E17" s="213"/>
    </row>
    <row r="18" spans="1:5">
      <c r="A18" s="305"/>
      <c r="B18" s="213"/>
      <c r="D18" s="305"/>
      <c r="E18" s="213"/>
    </row>
    <row r="19" spans="1:5">
      <c r="A19" s="305"/>
      <c r="B19" s="213"/>
      <c r="D19" s="305"/>
      <c r="E19" s="213"/>
    </row>
    <row r="20" spans="1:5">
      <c r="A20" s="305"/>
      <c r="B20" s="213"/>
      <c r="D20" s="305"/>
      <c r="E20" s="213"/>
    </row>
    <row r="21" spans="1:5">
      <c r="A21" s="305"/>
      <c r="B21" s="213"/>
      <c r="D21" s="305"/>
      <c r="E21" s="213"/>
    </row>
    <row r="22" spans="1:5">
      <c r="A22" s="305"/>
      <c r="B22" s="213"/>
      <c r="D22" s="305"/>
      <c r="E22" s="213"/>
    </row>
    <row r="23" spans="1:5">
      <c r="A23" s="305"/>
      <c r="B23" s="213"/>
      <c r="D23" s="305"/>
      <c r="E23" s="213"/>
    </row>
    <row r="24" spans="1:5">
      <c r="A24" s="305"/>
      <c r="B24" s="213"/>
      <c r="D24" s="305"/>
      <c r="E24" s="213"/>
    </row>
    <row r="25" spans="1:5">
      <c r="A25" s="305"/>
      <c r="B25" s="213"/>
      <c r="D25" s="305"/>
      <c r="E25" s="213"/>
    </row>
    <row r="26" spans="1:5">
      <c r="A26" s="305"/>
      <c r="B26" s="213"/>
      <c r="D26" s="305"/>
      <c r="E26" s="213"/>
    </row>
    <row r="27" spans="1:5">
      <c r="A27" s="305"/>
      <c r="B27" s="213"/>
      <c r="D27" s="305"/>
      <c r="E27" s="213"/>
    </row>
    <row r="28" spans="1:5">
      <c r="A28" s="305"/>
      <c r="B28" s="213"/>
      <c r="D28" s="305"/>
      <c r="E28" s="213"/>
    </row>
    <row r="29" spans="1:5">
      <c r="A29" s="305"/>
      <c r="B29" s="213"/>
      <c r="D29" s="305"/>
      <c r="E29" s="213"/>
    </row>
    <row r="30" spans="1:5" ht="15.75" thickBot="1">
      <c r="A30" s="306"/>
      <c r="B30" s="214"/>
      <c r="D30" s="306"/>
      <c r="E30" s="214"/>
    </row>
    <row r="31" spans="1:5" ht="15.75" thickTop="1"/>
    <row r="32" spans="1:5" ht="15.75" thickBot="1"/>
    <row r="33" spans="1:3" ht="19.5" customHeight="1" thickTop="1">
      <c r="A33" s="311" t="str">
        <f>+$B$5</f>
        <v>Natural Gas Distribution Company A</v>
      </c>
      <c r="B33" s="307" t="s">
        <v>509</v>
      </c>
      <c r="C33" s="308"/>
    </row>
    <row r="34" spans="1:3">
      <c r="A34" s="312"/>
      <c r="B34" s="309"/>
      <c r="C34" s="310"/>
    </row>
    <row r="35" spans="1:3" ht="60" customHeight="1" thickBot="1">
      <c r="A35" s="226" t="s">
        <v>521</v>
      </c>
      <c r="B35" s="227" t="s">
        <v>522</v>
      </c>
      <c r="C35" s="228" t="s">
        <v>523</v>
      </c>
    </row>
    <row r="36" spans="1:3" ht="16.5" thickTop="1">
      <c r="A36" s="229" t="s">
        <v>507</v>
      </c>
      <c r="B36" s="230" t="str">
        <f>+'Public Disclosure Data'!$B$11</f>
        <v>Needs Data</v>
      </c>
      <c r="C36" s="231" t="str">
        <f>+'Public Disclosure Data'!$B$12</f>
        <v>Needs Data</v>
      </c>
    </row>
    <row r="37" spans="1:3" ht="16.5" thickBot="1">
      <c r="A37" s="232" t="s">
        <v>508</v>
      </c>
      <c r="B37" s="233" t="str">
        <f>+'Public Disclosure Data'!$B$13</f>
        <v>Needs Data</v>
      </c>
      <c r="C37" s="234" t="str">
        <f>+'Public Disclosure Data'!$B$14</f>
        <v>Needs Data</v>
      </c>
    </row>
    <row r="38" spans="1:3" ht="16.5" thickTop="1" thickBot="1">
      <c r="A38" s="235" t="s">
        <v>510</v>
      </c>
      <c r="B38" s="221"/>
      <c r="C38" s="222"/>
    </row>
    <row r="39" spans="1:3" ht="15.75" thickTop="1"/>
  </sheetData>
  <sheetProtection algorithmName="SHA-512" hashValue="Pg9/uC0tOXBi5gsqObx3PpQ0w8SOmc9612N3wXosa/rf5+t2hNVjxaUtjTPDJSPS+u+azklCtgGQSqghgUsR+Q==" saltValue="CNQpgGAp2BuPzKYxiLGx1g==" spinCount="100000" sheet="1" objects="1" scenarios="1"/>
  <mergeCells count="5">
    <mergeCell ref="A3:B3"/>
    <mergeCell ref="A8:A30"/>
    <mergeCell ref="D8:D30"/>
    <mergeCell ref="B33:C34"/>
    <mergeCell ref="A33:A34"/>
  </mergeCells>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A73F4-F180-485D-A7DE-139759FD5414}">
  <sheetPr>
    <tabColor theme="8"/>
  </sheetPr>
  <dimension ref="A1:S114"/>
  <sheetViews>
    <sheetView zoomScaleNormal="100" workbookViewId="0">
      <selection activeCell="A89" sqref="A89"/>
    </sheetView>
  </sheetViews>
  <sheetFormatPr defaultColWidth="8.7109375" defaultRowHeight="12.75"/>
  <cols>
    <col min="1" max="1" width="48.140625" style="1" customWidth="1"/>
    <col min="2" max="9" width="22.85546875" style="2" bestFit="1" customWidth="1"/>
    <col min="10" max="10" width="46.140625" style="2" customWidth="1"/>
    <col min="11" max="11" width="62.85546875" style="1" customWidth="1"/>
    <col min="12" max="14" width="8.7109375" style="2"/>
    <col min="15" max="15" width="36.5703125" style="2" customWidth="1"/>
    <col min="16" max="16" width="13.42578125" style="2" customWidth="1"/>
    <col min="17" max="17" width="11.85546875" style="2" customWidth="1"/>
    <col min="18" max="18" width="10.28515625" style="2" customWidth="1"/>
    <col min="19" max="16384" width="8.7109375" style="2"/>
  </cols>
  <sheetData>
    <row r="1" spans="1:19" ht="114" customHeight="1" thickTop="1" thickBot="1">
      <c r="A1" s="188" t="str">
        <f>+IF('Company Information'!B5&lt;&gt;"","Company:  "&amp;'Company Information'!B5, "Company: "&amp;"No Entry")</f>
        <v>Company:  Natural Gas Distribution Company A</v>
      </c>
      <c r="B1" s="368" t="s">
        <v>514</v>
      </c>
      <c r="C1" s="368"/>
      <c r="D1" s="368"/>
      <c r="E1" s="368"/>
      <c r="F1" s="94"/>
      <c r="G1" s="94"/>
      <c r="H1" s="95"/>
      <c r="I1" s="95"/>
      <c r="J1" s="51"/>
      <c r="K1" s="52"/>
      <c r="P1"/>
      <c r="Q1"/>
    </row>
    <row r="2" spans="1:19" ht="21.75" thickTop="1" thickBot="1">
      <c r="A2" s="347" t="s">
        <v>286</v>
      </c>
      <c r="B2" s="348"/>
      <c r="C2" s="348"/>
      <c r="D2" s="348"/>
      <c r="E2" s="348"/>
      <c r="F2" s="348"/>
      <c r="G2" s="348"/>
      <c r="H2" s="348"/>
      <c r="I2" s="349"/>
      <c r="J2" s="98"/>
      <c r="K2" s="99"/>
      <c r="O2"/>
      <c r="P2"/>
      <c r="Q2"/>
    </row>
    <row r="3" spans="1:19" s="11" customFormat="1" ht="18.75" thickTop="1">
      <c r="A3" s="100" t="s">
        <v>101</v>
      </c>
      <c r="B3" s="16"/>
      <c r="C3" s="16"/>
      <c r="D3" s="16"/>
      <c r="E3" s="16"/>
      <c r="F3" s="16"/>
      <c r="G3" s="16"/>
      <c r="H3" s="16"/>
      <c r="I3" s="16"/>
      <c r="J3" s="12"/>
      <c r="K3" s="101"/>
      <c r="O3"/>
      <c r="P3"/>
      <c r="Q3"/>
    </row>
    <row r="4" spans="1:19" s="3" customFormat="1" ht="15">
      <c r="A4" s="102" t="s">
        <v>102</v>
      </c>
      <c r="B4" s="365" t="s">
        <v>103</v>
      </c>
      <c r="C4" s="366"/>
      <c r="D4" s="366"/>
      <c r="E4" s="366"/>
      <c r="F4" s="366"/>
      <c r="G4" s="366"/>
      <c r="H4" s="366"/>
      <c r="I4" s="367"/>
      <c r="J4" s="45" t="s">
        <v>104</v>
      </c>
      <c r="K4" s="103" t="s">
        <v>105</v>
      </c>
      <c r="O4"/>
      <c r="P4"/>
      <c r="Q4"/>
    </row>
    <row r="5" spans="1:19" s="3" customFormat="1" ht="15">
      <c r="A5" s="102"/>
      <c r="B5" s="190" t="str">
        <f t="array" ref="B5:I5">TRANSPOSE('Company Information'!B8:B15)</f>
        <v>"GHGRP Facility Name"</v>
      </c>
      <c r="C5" s="190" t="str">
        <v>"GHGRP Facility Name"</v>
      </c>
      <c r="D5" s="190" t="str">
        <v>"GHGRP Facility Name"</v>
      </c>
      <c r="E5" s="190" t="str">
        <v>"GHGRP Facility Name"</v>
      </c>
      <c r="F5" s="190" t="str">
        <v>"GHGRP Facility Name"</v>
      </c>
      <c r="G5" s="190" t="str">
        <v>"GHGRP Facility Name"</v>
      </c>
      <c r="H5" s="190" t="str">
        <v>"GHGRP Facility Name"</v>
      </c>
      <c r="I5" s="190" t="str">
        <v>"GHGRP Facility Name"</v>
      </c>
      <c r="J5" s="45"/>
      <c r="K5" s="103"/>
      <c r="O5"/>
      <c r="P5"/>
      <c r="Q5"/>
    </row>
    <row r="6" spans="1:19" ht="25.5">
      <c r="A6" s="104" t="s">
        <v>106</v>
      </c>
      <c r="B6" s="199"/>
      <c r="C6" s="199"/>
      <c r="D6" s="199"/>
      <c r="E6" s="200"/>
      <c r="F6" s="199"/>
      <c r="G6" s="199"/>
      <c r="H6" s="200"/>
      <c r="I6" s="200"/>
      <c r="J6" s="6" t="s">
        <v>107</v>
      </c>
      <c r="K6" s="105" t="s">
        <v>108</v>
      </c>
      <c r="O6"/>
      <c r="P6"/>
      <c r="Q6"/>
    </row>
    <row r="7" spans="1:19" ht="87" customHeight="1">
      <c r="A7" s="104" t="s">
        <v>109</v>
      </c>
      <c r="B7" s="201"/>
      <c r="C7" s="201"/>
      <c r="D7" s="201"/>
      <c r="E7" s="201"/>
      <c r="F7" s="201"/>
      <c r="G7" s="201"/>
      <c r="H7" s="201"/>
      <c r="I7" s="201"/>
      <c r="J7" s="6" t="s">
        <v>110</v>
      </c>
      <c r="K7" s="105" t="s">
        <v>111</v>
      </c>
      <c r="O7"/>
      <c r="P7"/>
      <c r="Q7"/>
    </row>
    <row r="8" spans="1:19" ht="90.75" customHeight="1">
      <c r="A8" s="104" t="s">
        <v>112</v>
      </c>
      <c r="B8" s="201"/>
      <c r="C8" s="201"/>
      <c r="D8" s="201"/>
      <c r="E8" s="201"/>
      <c r="F8" s="201"/>
      <c r="G8" s="201"/>
      <c r="H8" s="201"/>
      <c r="I8" s="201"/>
      <c r="J8" s="6" t="s">
        <v>113</v>
      </c>
      <c r="K8" s="105" t="s">
        <v>114</v>
      </c>
      <c r="O8"/>
      <c r="P8"/>
      <c r="Q8"/>
    </row>
    <row r="9" spans="1:19" ht="38.25">
      <c r="A9" s="104" t="s">
        <v>115</v>
      </c>
      <c r="B9" s="201"/>
      <c r="C9" s="201"/>
      <c r="D9" s="201"/>
      <c r="E9" s="202"/>
      <c r="F9" s="201"/>
      <c r="G9" s="201"/>
      <c r="H9" s="202"/>
      <c r="I9" s="202"/>
      <c r="J9" s="6" t="s">
        <v>116</v>
      </c>
      <c r="K9" s="105" t="s">
        <v>117</v>
      </c>
      <c r="O9"/>
      <c r="P9"/>
      <c r="Q9"/>
    </row>
    <row r="10" spans="1:19" ht="25.5">
      <c r="A10" s="104" t="s">
        <v>118</v>
      </c>
      <c r="B10" s="201"/>
      <c r="C10" s="201"/>
      <c r="D10" s="201"/>
      <c r="E10" s="202"/>
      <c r="F10" s="201"/>
      <c r="G10" s="201"/>
      <c r="H10" s="202"/>
      <c r="I10" s="202"/>
      <c r="J10" s="6" t="s">
        <v>119</v>
      </c>
      <c r="K10" s="105" t="s">
        <v>120</v>
      </c>
      <c r="O10"/>
      <c r="P10"/>
      <c r="Q10"/>
    </row>
    <row r="11" spans="1:19" ht="26.25" thickBot="1">
      <c r="A11" s="104" t="s">
        <v>121</v>
      </c>
      <c r="B11" s="203"/>
      <c r="C11" s="201"/>
      <c r="D11" s="201"/>
      <c r="E11" s="202"/>
      <c r="F11" s="201"/>
      <c r="G11" s="201"/>
      <c r="H11" s="202"/>
      <c r="I11" s="202"/>
      <c r="J11" s="6" t="s">
        <v>122</v>
      </c>
      <c r="K11" s="105" t="s">
        <v>120</v>
      </c>
      <c r="O11"/>
      <c r="P11"/>
      <c r="Q11"/>
    </row>
    <row r="12" spans="1:19" ht="72" customHeight="1" thickTop="1" thickBot="1">
      <c r="A12" s="104" t="s">
        <v>123</v>
      </c>
      <c r="B12" s="203"/>
      <c r="C12" s="201"/>
      <c r="D12" s="201"/>
      <c r="E12" s="202"/>
      <c r="F12" s="201"/>
      <c r="G12" s="201"/>
      <c r="H12" s="202"/>
      <c r="I12" s="202"/>
      <c r="J12" s="6" t="s">
        <v>124</v>
      </c>
      <c r="K12" s="105" t="s">
        <v>120</v>
      </c>
      <c r="O12" s="194" t="s">
        <v>478</v>
      </c>
      <c r="P12"/>
      <c r="Q12"/>
    </row>
    <row r="13" spans="1:19" ht="31.5" customHeight="1" thickTop="1">
      <c r="A13" s="102" t="s">
        <v>125</v>
      </c>
      <c r="B13" s="96">
        <f>SUM(B6,B9:B12)</f>
        <v>0</v>
      </c>
      <c r="C13" s="96">
        <f t="shared" ref="C13:I13" si="0">SUM(C6,C9:C12)</f>
        <v>0</v>
      </c>
      <c r="D13" s="96">
        <f t="shared" si="0"/>
        <v>0</v>
      </c>
      <c r="E13" s="96">
        <f t="shared" si="0"/>
        <v>0</v>
      </c>
      <c r="F13" s="96">
        <f t="shared" si="0"/>
        <v>0</v>
      </c>
      <c r="G13" s="96">
        <f t="shared" si="0"/>
        <v>0</v>
      </c>
      <c r="H13" s="96">
        <f t="shared" si="0"/>
        <v>0</v>
      </c>
      <c r="I13" s="96">
        <f t="shared" si="0"/>
        <v>0</v>
      </c>
      <c r="J13" s="4"/>
      <c r="K13" s="106"/>
      <c r="O13" s="195" t="str">
        <f>IF(SUM(B6:I6,B9:I12)=SUM(B13:I13),"CORRECT","ERROR")</f>
        <v>CORRECT</v>
      </c>
      <c r="P13" s="313" t="s">
        <v>477</v>
      </c>
      <c r="Q13" s="314"/>
      <c r="R13" s="314"/>
      <c r="S13" s="315"/>
    </row>
    <row r="14" spans="1:19" ht="32.25" customHeight="1" thickBot="1">
      <c r="A14" s="107" t="s">
        <v>126</v>
      </c>
      <c r="B14" s="108">
        <f>SUM(B6:B12)</f>
        <v>0</v>
      </c>
      <c r="C14" s="108">
        <f t="shared" ref="C14:D14" si="1">SUM(C6:C12)</f>
        <v>0</v>
      </c>
      <c r="D14" s="108">
        <f t="shared" si="1"/>
        <v>0</v>
      </c>
      <c r="E14" s="108">
        <f>SUM(E6:E12)</f>
        <v>0</v>
      </c>
      <c r="F14" s="108">
        <f t="shared" ref="F14:G14" si="2">SUM(F6:F12)</f>
        <v>0</v>
      </c>
      <c r="G14" s="108">
        <f t="shared" si="2"/>
        <v>0</v>
      </c>
      <c r="H14" s="108">
        <f>SUM(H6:H12)</f>
        <v>0</v>
      </c>
      <c r="I14" s="108">
        <f>SUM(I6:I12)</f>
        <v>0</v>
      </c>
      <c r="J14" s="85"/>
      <c r="K14" s="87"/>
      <c r="O14" s="196" t="str">
        <f>IF(SUM(B6:I12)=SUM(B14:I14),"CORRECT","ERROR")</f>
        <v>CORRECT</v>
      </c>
      <c r="P14" s="316" t="s">
        <v>477</v>
      </c>
      <c r="Q14" s="317"/>
      <c r="R14" s="317"/>
      <c r="S14" s="318"/>
    </row>
    <row r="15" spans="1:19" ht="27" customHeight="1" thickTop="1" thickBot="1">
      <c r="A15" s="28"/>
      <c r="B15" s="97"/>
      <c r="C15" s="97"/>
      <c r="D15" s="97"/>
      <c r="E15" s="97"/>
      <c r="F15" s="97"/>
      <c r="G15" s="97"/>
      <c r="H15" s="97"/>
      <c r="I15" s="97"/>
    </row>
    <row r="16" spans="1:19" ht="21.75" thickTop="1" thickBot="1">
      <c r="A16" s="350" t="s">
        <v>288</v>
      </c>
      <c r="B16" s="351"/>
      <c r="C16" s="351"/>
      <c r="D16" s="351"/>
      <c r="E16" s="351"/>
      <c r="F16" s="351"/>
      <c r="G16" s="351"/>
      <c r="H16" s="351"/>
      <c r="I16" s="352"/>
      <c r="K16" s="4"/>
    </row>
    <row r="17" spans="1:11" ht="18.75" thickTop="1">
      <c r="A17" s="12" t="s">
        <v>127</v>
      </c>
      <c r="B17" s="15"/>
      <c r="C17" s="15"/>
      <c r="D17" s="15"/>
      <c r="E17" s="15"/>
      <c r="F17" s="15"/>
      <c r="G17" s="15"/>
      <c r="H17" s="15"/>
      <c r="I17" s="15"/>
      <c r="J17" s="13"/>
      <c r="K17" s="14"/>
    </row>
    <row r="18" spans="1:11" s="3" customFormat="1" ht="15" customHeight="1">
      <c r="A18" s="5" t="s">
        <v>102</v>
      </c>
      <c r="B18" s="360" t="s">
        <v>128</v>
      </c>
      <c r="C18" s="360"/>
      <c r="D18" s="360"/>
      <c r="E18" s="360"/>
      <c r="F18" s="360"/>
      <c r="G18" s="360"/>
      <c r="H18" s="360"/>
      <c r="I18" s="360"/>
      <c r="J18" s="361" t="s">
        <v>129</v>
      </c>
      <c r="K18" s="362"/>
    </row>
    <row r="19" spans="1:11" s="3" customFormat="1" ht="15" customHeight="1">
      <c r="A19" s="5"/>
      <c r="B19" s="190" t="str">
        <f>+$B$5</f>
        <v>"GHGRP Facility Name"</v>
      </c>
      <c r="C19" s="190" t="str">
        <f>+$C$5</f>
        <v>"GHGRP Facility Name"</v>
      </c>
      <c r="D19" s="190" t="str">
        <f>+$D$5</f>
        <v>"GHGRP Facility Name"</v>
      </c>
      <c r="E19" s="190" t="str">
        <f>+$E$5</f>
        <v>"GHGRP Facility Name"</v>
      </c>
      <c r="F19" s="190" t="str">
        <f>+$F$5</f>
        <v>"GHGRP Facility Name"</v>
      </c>
      <c r="G19" s="190" t="str">
        <f>+$G$5</f>
        <v>"GHGRP Facility Name"</v>
      </c>
      <c r="H19" s="190" t="str">
        <f>+$H$5</f>
        <v>"GHGRP Facility Name"</v>
      </c>
      <c r="I19" s="190" t="str">
        <f>+$I$5</f>
        <v>"GHGRP Facility Name"</v>
      </c>
      <c r="J19" s="361"/>
      <c r="K19" s="362"/>
    </row>
    <row r="20" spans="1:11">
      <c r="A20" s="39" t="s">
        <v>130</v>
      </c>
      <c r="B20" s="204"/>
      <c r="C20" s="204"/>
      <c r="D20" s="204"/>
      <c r="E20" s="204"/>
      <c r="F20" s="204"/>
      <c r="G20" s="204"/>
      <c r="H20" s="204"/>
      <c r="I20" s="204"/>
      <c r="J20" s="363" t="s">
        <v>131</v>
      </c>
      <c r="K20" s="364"/>
    </row>
    <row r="21" spans="1:11">
      <c r="A21" s="39" t="s">
        <v>132</v>
      </c>
      <c r="B21" s="204"/>
      <c r="C21" s="204"/>
      <c r="D21" s="204"/>
      <c r="E21" s="204"/>
      <c r="F21" s="204"/>
      <c r="G21" s="204"/>
      <c r="H21" s="204"/>
      <c r="I21" s="204"/>
      <c r="J21" s="363" t="s">
        <v>133</v>
      </c>
      <c r="K21" s="364"/>
    </row>
    <row r="22" spans="1:11">
      <c r="A22" s="39" t="s">
        <v>134</v>
      </c>
      <c r="B22" s="204"/>
      <c r="C22" s="204"/>
      <c r="D22" s="204"/>
      <c r="E22" s="204"/>
      <c r="F22" s="204"/>
      <c r="G22" s="204"/>
      <c r="H22" s="204"/>
      <c r="I22" s="204"/>
      <c r="J22" s="363" t="s">
        <v>135</v>
      </c>
      <c r="K22" s="364"/>
    </row>
    <row r="23" spans="1:11">
      <c r="A23" s="39" t="s">
        <v>136</v>
      </c>
      <c r="B23" s="204"/>
      <c r="C23" s="204"/>
      <c r="D23" s="204"/>
      <c r="E23" s="204"/>
      <c r="F23" s="204"/>
      <c r="G23" s="204"/>
      <c r="H23" s="204"/>
      <c r="I23" s="204"/>
      <c r="J23" s="363" t="s">
        <v>137</v>
      </c>
      <c r="K23" s="364"/>
    </row>
    <row r="24" spans="1:11">
      <c r="A24" s="39" t="s">
        <v>138</v>
      </c>
      <c r="B24" s="204"/>
      <c r="C24" s="204"/>
      <c r="D24" s="204"/>
      <c r="E24" s="204"/>
      <c r="F24" s="204"/>
      <c r="G24" s="204"/>
      <c r="H24" s="204"/>
      <c r="I24" s="204"/>
      <c r="J24" s="363" t="s">
        <v>139</v>
      </c>
      <c r="K24" s="364"/>
    </row>
    <row r="25" spans="1:11">
      <c r="A25" s="39" t="s">
        <v>140</v>
      </c>
      <c r="B25" s="204"/>
      <c r="C25" s="204"/>
      <c r="D25" s="204"/>
      <c r="E25" s="204"/>
      <c r="F25" s="204"/>
      <c r="G25" s="204"/>
      <c r="H25" s="204"/>
      <c r="I25" s="204"/>
      <c r="J25" s="363" t="s">
        <v>141</v>
      </c>
      <c r="K25" s="364"/>
    </row>
    <row r="26" spans="1:11">
      <c r="A26" s="39" t="s">
        <v>142</v>
      </c>
      <c r="B26" s="204"/>
      <c r="C26" s="204"/>
      <c r="D26" s="204"/>
      <c r="E26" s="204"/>
      <c r="F26" s="204"/>
      <c r="G26" s="204"/>
      <c r="H26" s="204"/>
      <c r="I26" s="204"/>
      <c r="J26" s="363" t="s">
        <v>143</v>
      </c>
      <c r="K26" s="364"/>
    </row>
    <row r="27" spans="1:11">
      <c r="A27" s="39" t="s">
        <v>144</v>
      </c>
      <c r="B27" s="204"/>
      <c r="C27" s="204"/>
      <c r="D27" s="204"/>
      <c r="E27" s="204"/>
      <c r="F27" s="204"/>
      <c r="G27" s="204"/>
      <c r="H27" s="204"/>
      <c r="I27" s="204"/>
      <c r="J27" s="363" t="s">
        <v>145</v>
      </c>
      <c r="K27" s="364"/>
    </row>
    <row r="28" spans="1:11">
      <c r="A28" s="39" t="s">
        <v>146</v>
      </c>
      <c r="B28" s="204"/>
      <c r="C28" s="204"/>
      <c r="D28" s="204"/>
      <c r="E28" s="204"/>
      <c r="F28" s="204"/>
      <c r="G28" s="204"/>
      <c r="H28" s="204"/>
      <c r="I28" s="204"/>
      <c r="J28" s="363" t="s">
        <v>147</v>
      </c>
      <c r="K28" s="364"/>
    </row>
    <row r="29" spans="1:11">
      <c r="A29" s="39" t="s">
        <v>148</v>
      </c>
      <c r="B29" s="204"/>
      <c r="C29" s="204"/>
      <c r="D29" s="204"/>
      <c r="E29" s="204"/>
      <c r="F29" s="204"/>
      <c r="G29" s="204"/>
      <c r="H29" s="204"/>
      <c r="I29" s="204"/>
      <c r="J29" s="363" t="s">
        <v>149</v>
      </c>
      <c r="K29" s="364"/>
    </row>
    <row r="30" spans="1:11">
      <c r="A30" s="39" t="s">
        <v>150</v>
      </c>
      <c r="B30" s="204"/>
      <c r="C30" s="204"/>
      <c r="D30" s="204"/>
      <c r="E30" s="204"/>
      <c r="F30" s="204"/>
      <c r="G30" s="204"/>
      <c r="H30" s="204"/>
      <c r="I30" s="204"/>
      <c r="J30" s="363" t="s">
        <v>151</v>
      </c>
      <c r="K30" s="364"/>
    </row>
    <row r="31" spans="1:11">
      <c r="A31" s="39" t="s">
        <v>152</v>
      </c>
      <c r="B31" s="204"/>
      <c r="C31" s="204"/>
      <c r="D31" s="204"/>
      <c r="E31" s="204"/>
      <c r="F31" s="204"/>
      <c r="G31" s="204"/>
      <c r="H31" s="204"/>
      <c r="I31" s="204"/>
      <c r="J31" s="363" t="s">
        <v>153</v>
      </c>
      <c r="K31" s="364"/>
    </row>
    <row r="32" spans="1:11">
      <c r="A32" s="39" t="s">
        <v>154</v>
      </c>
      <c r="B32" s="204"/>
      <c r="C32" s="204"/>
      <c r="D32" s="204"/>
      <c r="E32" s="204"/>
      <c r="F32" s="204"/>
      <c r="G32" s="204"/>
      <c r="H32" s="204"/>
      <c r="I32" s="204"/>
      <c r="J32" s="363" t="s">
        <v>155</v>
      </c>
      <c r="K32" s="364"/>
    </row>
    <row r="33" spans="1:11">
      <c r="A33" s="39" t="s">
        <v>156</v>
      </c>
      <c r="B33" s="204"/>
      <c r="C33" s="204"/>
      <c r="D33" s="204"/>
      <c r="E33" s="204"/>
      <c r="F33" s="204"/>
      <c r="G33" s="204"/>
      <c r="H33" s="204"/>
      <c r="I33" s="204"/>
      <c r="J33" s="363" t="s">
        <v>157</v>
      </c>
      <c r="K33" s="364"/>
    </row>
    <row r="34" spans="1:11">
      <c r="A34" s="39" t="s">
        <v>158</v>
      </c>
      <c r="B34" s="204"/>
      <c r="C34" s="204"/>
      <c r="D34" s="204"/>
      <c r="E34" s="204"/>
      <c r="F34" s="204"/>
      <c r="G34" s="204"/>
      <c r="H34" s="204"/>
      <c r="I34" s="204"/>
      <c r="J34" s="363" t="s">
        <v>159</v>
      </c>
      <c r="K34" s="364"/>
    </row>
    <row r="35" spans="1:11">
      <c r="A35" s="39" t="s">
        <v>160</v>
      </c>
      <c r="B35" s="204"/>
      <c r="C35" s="204"/>
      <c r="D35" s="204"/>
      <c r="E35" s="204"/>
      <c r="F35" s="204"/>
      <c r="G35" s="204"/>
      <c r="H35" s="204"/>
      <c r="I35" s="204"/>
      <c r="J35" s="363" t="s">
        <v>161</v>
      </c>
      <c r="K35" s="364"/>
    </row>
    <row r="36" spans="1:11">
      <c r="A36" s="39" t="s">
        <v>162</v>
      </c>
      <c r="B36" s="109">
        <f>SUM(B20:B27)</f>
        <v>0</v>
      </c>
      <c r="C36" s="109">
        <f t="shared" ref="C36:I36" si="3">SUM(C20:C27)</f>
        <v>0</v>
      </c>
      <c r="D36" s="109">
        <f t="shared" si="3"/>
        <v>0</v>
      </c>
      <c r="E36" s="109">
        <f t="shared" si="3"/>
        <v>0</v>
      </c>
      <c r="F36" s="109">
        <f t="shared" si="3"/>
        <v>0</v>
      </c>
      <c r="G36" s="109">
        <f t="shared" si="3"/>
        <v>0</v>
      </c>
      <c r="H36" s="109">
        <f t="shared" si="3"/>
        <v>0</v>
      </c>
      <c r="I36" s="109">
        <f t="shared" si="3"/>
        <v>0</v>
      </c>
      <c r="J36" s="363" t="s">
        <v>163</v>
      </c>
      <c r="K36" s="364"/>
    </row>
    <row r="37" spans="1:11" ht="24.95" customHeight="1">
      <c r="A37" s="39" t="s">
        <v>164</v>
      </c>
      <c r="B37" s="205">
        <v>90</v>
      </c>
      <c r="C37" s="205">
        <v>90</v>
      </c>
      <c r="D37" s="205">
        <v>90</v>
      </c>
      <c r="E37" s="205">
        <v>90</v>
      </c>
      <c r="F37" s="205">
        <v>90</v>
      </c>
      <c r="G37" s="205">
        <v>90</v>
      </c>
      <c r="H37" s="205">
        <v>90</v>
      </c>
      <c r="I37" s="205">
        <v>90</v>
      </c>
      <c r="J37" s="363" t="s">
        <v>549</v>
      </c>
      <c r="K37" s="364"/>
    </row>
    <row r="38" spans="1:11" ht="45.95" customHeight="1">
      <c r="A38" s="39" t="s">
        <v>166</v>
      </c>
      <c r="B38" s="109">
        <f>(SUM(B28:B35)*B37)/5280</f>
        <v>0</v>
      </c>
      <c r="C38" s="109">
        <f t="shared" ref="C38:I38" si="4">(SUM(C28:C35)*C37)/5280</f>
        <v>0</v>
      </c>
      <c r="D38" s="109">
        <f t="shared" si="4"/>
        <v>0</v>
      </c>
      <c r="E38" s="109">
        <f t="shared" si="4"/>
        <v>0</v>
      </c>
      <c r="F38" s="109">
        <f t="shared" si="4"/>
        <v>0</v>
      </c>
      <c r="G38" s="109">
        <f t="shared" si="4"/>
        <v>0</v>
      </c>
      <c r="H38" s="109">
        <f t="shared" si="4"/>
        <v>0</v>
      </c>
      <c r="I38" s="109">
        <f t="shared" si="4"/>
        <v>0</v>
      </c>
      <c r="J38" s="363" t="s">
        <v>548</v>
      </c>
      <c r="K38" s="364"/>
    </row>
    <row r="39" spans="1:11">
      <c r="A39" s="39" t="s">
        <v>167</v>
      </c>
      <c r="B39" s="109">
        <f>SUM(B36,B38)</f>
        <v>0</v>
      </c>
      <c r="C39" s="109">
        <f t="shared" ref="C39:I39" si="5">SUM(C36,C38)</f>
        <v>0</v>
      </c>
      <c r="D39" s="109">
        <f t="shared" si="5"/>
        <v>0</v>
      </c>
      <c r="E39" s="109">
        <f t="shared" si="5"/>
        <v>0</v>
      </c>
      <c r="F39" s="109">
        <f t="shared" si="5"/>
        <v>0</v>
      </c>
      <c r="G39" s="109">
        <f t="shared" si="5"/>
        <v>0</v>
      </c>
      <c r="H39" s="109">
        <f t="shared" si="5"/>
        <v>0</v>
      </c>
      <c r="I39" s="109">
        <f t="shared" si="5"/>
        <v>0</v>
      </c>
      <c r="J39" s="363" t="s">
        <v>168</v>
      </c>
      <c r="K39" s="364"/>
    </row>
    <row r="40" spans="1:11">
      <c r="A40" s="39" t="s">
        <v>169</v>
      </c>
      <c r="B40" s="204"/>
      <c r="C40" s="204"/>
      <c r="D40" s="204"/>
      <c r="E40" s="204"/>
      <c r="F40" s="204"/>
      <c r="G40" s="204"/>
      <c r="H40" s="204"/>
      <c r="I40" s="204"/>
      <c r="J40" s="363" t="s">
        <v>170</v>
      </c>
      <c r="K40" s="364"/>
    </row>
    <row r="41" spans="1:11">
      <c r="A41" s="39" t="s">
        <v>295</v>
      </c>
      <c r="B41" s="204"/>
      <c r="C41" s="204"/>
      <c r="D41" s="204"/>
      <c r="E41" s="204"/>
      <c r="F41" s="204"/>
      <c r="G41" s="204"/>
      <c r="H41" s="204"/>
      <c r="I41" s="204"/>
      <c r="J41" s="49" t="s">
        <v>505</v>
      </c>
      <c r="K41" s="50"/>
    </row>
    <row r="42" spans="1:11">
      <c r="A42" s="39" t="s">
        <v>294</v>
      </c>
      <c r="B42" s="204"/>
      <c r="C42" s="204"/>
      <c r="D42" s="204"/>
      <c r="E42" s="204"/>
      <c r="F42" s="204"/>
      <c r="G42" s="204"/>
      <c r="H42" s="204"/>
      <c r="I42" s="204"/>
      <c r="J42" s="363" t="s">
        <v>506</v>
      </c>
      <c r="K42" s="364"/>
    </row>
    <row r="43" spans="1:11" ht="13.5" thickBot="1">
      <c r="A43" s="17"/>
      <c r="B43" s="34"/>
      <c r="C43" s="34"/>
      <c r="D43" s="34"/>
      <c r="E43" s="34"/>
      <c r="F43" s="34"/>
      <c r="G43" s="34"/>
      <c r="H43" s="34"/>
      <c r="I43" s="34"/>
      <c r="J43" s="4"/>
      <c r="K43" s="4"/>
    </row>
    <row r="44" spans="1:11" ht="21.75" thickTop="1" thickBot="1">
      <c r="A44" s="344" t="s">
        <v>287</v>
      </c>
      <c r="B44" s="345"/>
      <c r="C44" s="345"/>
      <c r="D44" s="345"/>
      <c r="E44" s="345"/>
      <c r="F44" s="345"/>
      <c r="G44" s="345"/>
      <c r="H44" s="345"/>
      <c r="I44" s="346"/>
      <c r="J44" s="98"/>
      <c r="K44" s="99"/>
    </row>
    <row r="45" spans="1:11" ht="18.75" thickTop="1">
      <c r="A45" s="100" t="s">
        <v>171</v>
      </c>
      <c r="B45" s="15"/>
      <c r="C45" s="15"/>
      <c r="D45" s="15"/>
      <c r="E45" s="15"/>
      <c r="F45" s="15"/>
      <c r="G45" s="15"/>
      <c r="H45" s="15"/>
      <c r="I45" s="15"/>
      <c r="J45" s="13"/>
      <c r="K45" s="146"/>
    </row>
    <row r="46" spans="1:11" s="3" customFormat="1">
      <c r="A46" s="102" t="s">
        <v>102</v>
      </c>
      <c r="B46" s="360" t="s">
        <v>103</v>
      </c>
      <c r="C46" s="360"/>
      <c r="D46" s="360"/>
      <c r="E46" s="360"/>
      <c r="F46" s="360"/>
      <c r="G46" s="360"/>
      <c r="H46" s="360"/>
      <c r="I46" s="360"/>
      <c r="J46" s="38" t="s">
        <v>172</v>
      </c>
      <c r="K46" s="103" t="s">
        <v>173</v>
      </c>
    </row>
    <row r="47" spans="1:11" s="3" customFormat="1">
      <c r="A47" s="102"/>
      <c r="B47" s="190" t="str">
        <f>+$B$5</f>
        <v>"GHGRP Facility Name"</v>
      </c>
      <c r="C47" s="190" t="str">
        <f>+$C$5</f>
        <v>"GHGRP Facility Name"</v>
      </c>
      <c r="D47" s="190" t="str">
        <f>+$D$5</f>
        <v>"GHGRP Facility Name"</v>
      </c>
      <c r="E47" s="190" t="str">
        <f>+$E$5</f>
        <v>"GHGRP Facility Name"</v>
      </c>
      <c r="F47" s="190" t="str">
        <f>+$F$5</f>
        <v>"GHGRP Facility Name"</v>
      </c>
      <c r="G47" s="190" t="str">
        <f>+$G$5</f>
        <v>"GHGRP Facility Name"</v>
      </c>
      <c r="H47" s="190" t="str">
        <f>+$H$5</f>
        <v>"GHGRP Facility Name"</v>
      </c>
      <c r="I47" s="190" t="str">
        <f>+$I$5</f>
        <v>"GHGRP Facility Name"</v>
      </c>
      <c r="J47" s="38"/>
      <c r="K47" s="103"/>
    </row>
    <row r="48" spans="1:11" s="3" customFormat="1">
      <c r="A48" s="104" t="s">
        <v>174</v>
      </c>
      <c r="B48" s="145">
        <f>B20*'Emission Factor References'!$D$22/1000</f>
        <v>0</v>
      </c>
      <c r="C48" s="145">
        <f>C20*'Emission Factor References'!$D$22/1000</f>
        <v>0</v>
      </c>
      <c r="D48" s="145">
        <f>D20*'Emission Factor References'!$D$22/1000</f>
        <v>0</v>
      </c>
      <c r="E48" s="145">
        <f>E20*'Emission Factor References'!$D$22/1000</f>
        <v>0</v>
      </c>
      <c r="F48" s="145">
        <f>F20*'Emission Factor References'!$D$22/1000</f>
        <v>0</v>
      </c>
      <c r="G48" s="145">
        <f>G20*'Emission Factor References'!$D$22/1000</f>
        <v>0</v>
      </c>
      <c r="H48" s="145">
        <f>H20*'Emission Factor References'!$D$22/1000</f>
        <v>0</v>
      </c>
      <c r="I48" s="145">
        <f>I20*'Emission Factor References'!$D$22/1000</f>
        <v>0</v>
      </c>
      <c r="J48" s="18" t="str">
        <f>ROUND('Emission Factor References'!D22,2)&amp;" "&amp;'Emission Factor References'!E22</f>
        <v>1157.27 kg CH4/mile</v>
      </c>
      <c r="K48" s="111" t="s">
        <v>175</v>
      </c>
    </row>
    <row r="49" spans="1:11" s="3" customFormat="1">
      <c r="A49" s="104" t="s">
        <v>176</v>
      </c>
      <c r="B49" s="145">
        <f>B21*'Emission Factor References'!$D$23/1000</f>
        <v>0</v>
      </c>
      <c r="C49" s="145">
        <f>C21*'Emission Factor References'!$D$23/1000</f>
        <v>0</v>
      </c>
      <c r="D49" s="145">
        <f>D21*'Emission Factor References'!$D$23/1000</f>
        <v>0</v>
      </c>
      <c r="E49" s="145">
        <f>E21*'Emission Factor References'!$D$23/1000</f>
        <v>0</v>
      </c>
      <c r="F49" s="145">
        <f>F21*'Emission Factor References'!$D$23/1000</f>
        <v>0</v>
      </c>
      <c r="G49" s="145">
        <f>G21*'Emission Factor References'!$D$23/1000</f>
        <v>0</v>
      </c>
      <c r="H49" s="145">
        <f>H21*'Emission Factor References'!$D$23/1000</f>
        <v>0</v>
      </c>
      <c r="I49" s="145">
        <f>I21*'Emission Factor References'!$D$23/1000</f>
        <v>0</v>
      </c>
      <c r="J49" s="18" t="str">
        <f>ROUND('Emission Factor References'!D23,2)&amp;" "&amp;'Emission Factor References'!E23</f>
        <v>861.32 kg CH4/mile</v>
      </c>
      <c r="K49" s="111" t="s">
        <v>175</v>
      </c>
    </row>
    <row r="50" spans="1:11" s="3" customFormat="1">
      <c r="A50" s="104" t="s">
        <v>177</v>
      </c>
      <c r="B50" s="145">
        <f>B22*'Emission Factor References'!$D$24/1000</f>
        <v>0</v>
      </c>
      <c r="C50" s="145">
        <f>C22*'Emission Factor References'!$D$24/1000</f>
        <v>0</v>
      </c>
      <c r="D50" s="145">
        <f>D22*'Emission Factor References'!$D$24/1000</f>
        <v>0</v>
      </c>
      <c r="E50" s="145">
        <f>E22*'Emission Factor References'!$D$24/1000</f>
        <v>0</v>
      </c>
      <c r="F50" s="145">
        <f>F22*'Emission Factor References'!$D$24/1000</f>
        <v>0</v>
      </c>
      <c r="G50" s="145">
        <f>G22*'Emission Factor References'!$D$24/1000</f>
        <v>0</v>
      </c>
      <c r="H50" s="145">
        <f>H22*'Emission Factor References'!$D$24/1000</f>
        <v>0</v>
      </c>
      <c r="I50" s="145">
        <f>I22*'Emission Factor References'!$D$24/1000</f>
        <v>0</v>
      </c>
      <c r="J50" s="18" t="str">
        <f>ROUND('Emission Factor References'!D24,2)&amp;" "&amp;'Emission Factor References'!E24</f>
        <v>96.75 kg CH4/mile</v>
      </c>
      <c r="K50" s="111" t="s">
        <v>175</v>
      </c>
    </row>
    <row r="51" spans="1:11" s="3" customFormat="1">
      <c r="A51" s="104" t="s">
        <v>178</v>
      </c>
      <c r="B51" s="145">
        <f>B23*'Emission Factor References'!$D$25/1000</f>
        <v>0</v>
      </c>
      <c r="C51" s="145">
        <f>C23*'Emission Factor References'!$D$25/1000</f>
        <v>0</v>
      </c>
      <c r="D51" s="145">
        <f>D23*'Emission Factor References'!$D$25/1000</f>
        <v>0</v>
      </c>
      <c r="E51" s="145">
        <f>E23*'Emission Factor References'!$D$25/1000</f>
        <v>0</v>
      </c>
      <c r="F51" s="145">
        <f>F23*'Emission Factor References'!$D$25/1000</f>
        <v>0</v>
      </c>
      <c r="G51" s="145">
        <f>G23*'Emission Factor References'!$D$25/1000</f>
        <v>0</v>
      </c>
      <c r="H51" s="145">
        <f>H23*'Emission Factor References'!$D$25/1000</f>
        <v>0</v>
      </c>
      <c r="I51" s="145">
        <f>I23*'Emission Factor References'!$D$25/1000</f>
        <v>0</v>
      </c>
      <c r="J51" s="18" t="str">
        <f>ROUND('Emission Factor References'!D25,2)&amp;" "&amp;'Emission Factor References'!E25</f>
        <v>28.85 kg CH4/mile</v>
      </c>
      <c r="K51" s="111" t="s">
        <v>175</v>
      </c>
    </row>
    <row r="52" spans="1:11" s="3" customFormat="1" ht="25.5">
      <c r="A52" s="104" t="s">
        <v>179</v>
      </c>
      <c r="B52" s="145">
        <f>B24*'Emission Factor References'!$D$25/1000</f>
        <v>0</v>
      </c>
      <c r="C52" s="145">
        <f>C24*'Emission Factor References'!$D$25/1000</f>
        <v>0</v>
      </c>
      <c r="D52" s="145">
        <f>D24*'Emission Factor References'!$D$25/1000</f>
        <v>0</v>
      </c>
      <c r="E52" s="145">
        <f>E24*'Emission Factor References'!$D$25/1000</f>
        <v>0</v>
      </c>
      <c r="F52" s="145">
        <f>F24*'Emission Factor References'!$D$25/1000</f>
        <v>0</v>
      </c>
      <c r="G52" s="145">
        <f>G24*'Emission Factor References'!$D$25/1000</f>
        <v>0</v>
      </c>
      <c r="H52" s="145">
        <f>H24*'Emission Factor References'!$D$25/1000</f>
        <v>0</v>
      </c>
      <c r="I52" s="145">
        <f>I24*'Emission Factor References'!$D$25/1000</f>
        <v>0</v>
      </c>
      <c r="J52" s="18" t="str">
        <f>ROUND('Emission Factor References'!D25,2)&amp;" "&amp;'Emission Factor References'!E25</f>
        <v>28.85 kg CH4/mile</v>
      </c>
      <c r="K52" s="111" t="s">
        <v>180</v>
      </c>
    </row>
    <row r="53" spans="1:11" s="3" customFormat="1" ht="25.5">
      <c r="A53" s="104" t="s">
        <v>181</v>
      </c>
      <c r="B53" s="145">
        <f>B25*'Emission Factor References'!$D$22/1000</f>
        <v>0</v>
      </c>
      <c r="C53" s="145">
        <f>C25*'Emission Factor References'!$D$22/1000</f>
        <v>0</v>
      </c>
      <c r="D53" s="145">
        <f>D25*'Emission Factor References'!$D$22/1000</f>
        <v>0</v>
      </c>
      <c r="E53" s="145">
        <f>E25*'Emission Factor References'!$D$22/1000</f>
        <v>0</v>
      </c>
      <c r="F53" s="145">
        <f>F25*'Emission Factor References'!$D$22/1000</f>
        <v>0</v>
      </c>
      <c r="G53" s="145">
        <f>G25*'Emission Factor References'!$D$22/1000</f>
        <v>0</v>
      </c>
      <c r="H53" s="145">
        <f>H25*'Emission Factor References'!$D$22/1000</f>
        <v>0</v>
      </c>
      <c r="I53" s="145">
        <f>I25*'Emission Factor References'!$D$22/1000</f>
        <v>0</v>
      </c>
      <c r="J53" s="18" t="str">
        <f>ROUND('Emission Factor References'!D22,2)&amp;" "&amp;'Emission Factor References'!E22</f>
        <v>1157.27 kg CH4/mile</v>
      </c>
      <c r="K53" s="111" t="s">
        <v>182</v>
      </c>
    </row>
    <row r="54" spans="1:11" s="3" customFormat="1" ht="25.5">
      <c r="A54" s="104" t="s">
        <v>183</v>
      </c>
      <c r="B54" s="145">
        <f>B26*'Emission Factor References'!$D$22/1000</f>
        <v>0</v>
      </c>
      <c r="C54" s="145">
        <f>C26*'Emission Factor References'!$D$22/1000</f>
        <v>0</v>
      </c>
      <c r="D54" s="145">
        <f>D26*'Emission Factor References'!$D$22/1000</f>
        <v>0</v>
      </c>
      <c r="E54" s="145">
        <f>E26*'Emission Factor References'!$D$22/1000</f>
        <v>0</v>
      </c>
      <c r="F54" s="145">
        <f>F26*'Emission Factor References'!$D$22/1000</f>
        <v>0</v>
      </c>
      <c r="G54" s="145">
        <f>G26*'Emission Factor References'!$D$22/1000</f>
        <v>0</v>
      </c>
      <c r="H54" s="145">
        <f>H26*'Emission Factor References'!$D$22/1000</f>
        <v>0</v>
      </c>
      <c r="I54" s="145">
        <f>I26*'Emission Factor References'!$D$22/1000</f>
        <v>0</v>
      </c>
      <c r="J54" s="18" t="str">
        <f>ROUND('Emission Factor References'!D22,2)&amp;" "&amp;'Emission Factor References'!E22</f>
        <v>1157.27 kg CH4/mile</v>
      </c>
      <c r="K54" s="111" t="s">
        <v>182</v>
      </c>
    </row>
    <row r="55" spans="1:11" s="3" customFormat="1" ht="25.5">
      <c r="A55" s="104" t="s">
        <v>184</v>
      </c>
      <c r="B55" s="145">
        <f>B27*'Emission Factor References'!$D$23/1000</f>
        <v>0</v>
      </c>
      <c r="C55" s="145">
        <f>C27*'Emission Factor References'!$D$23/1000</f>
        <v>0</v>
      </c>
      <c r="D55" s="145">
        <f>D27*'Emission Factor References'!$D$23/1000</f>
        <v>0</v>
      </c>
      <c r="E55" s="145">
        <f>E27*'Emission Factor References'!$D$23/1000</f>
        <v>0</v>
      </c>
      <c r="F55" s="145">
        <f>F27*'Emission Factor References'!$D$23/1000</f>
        <v>0</v>
      </c>
      <c r="G55" s="145">
        <f>G27*'Emission Factor References'!$D$23/1000</f>
        <v>0</v>
      </c>
      <c r="H55" s="145">
        <f>H27*'Emission Factor References'!$D$23/1000</f>
        <v>0</v>
      </c>
      <c r="I55" s="145">
        <f>I27*'Emission Factor References'!$D$23/1000</f>
        <v>0</v>
      </c>
      <c r="J55" s="18" t="str">
        <f>ROUND('Emission Factor References'!D23,2)&amp;" "&amp;'Emission Factor References'!E23</f>
        <v>861.32 kg CH4/mile</v>
      </c>
      <c r="K55" s="111" t="s">
        <v>185</v>
      </c>
    </row>
    <row r="56" spans="1:11" s="3" customFormat="1">
      <c r="A56" s="104" t="s">
        <v>186</v>
      </c>
      <c r="B56" s="145">
        <f>B28*'Emission Factor References'!$D$26/1000</f>
        <v>0</v>
      </c>
      <c r="C56" s="145">
        <f>C28*'Emission Factor References'!$D$26/1000</f>
        <v>0</v>
      </c>
      <c r="D56" s="145">
        <f>D28*'Emission Factor References'!$D$26/1000</f>
        <v>0</v>
      </c>
      <c r="E56" s="145">
        <f>E28*'Emission Factor References'!$D$26/1000</f>
        <v>0</v>
      </c>
      <c r="F56" s="145">
        <f>F28*'Emission Factor References'!$D$26/1000</f>
        <v>0</v>
      </c>
      <c r="G56" s="145">
        <f>G28*'Emission Factor References'!$D$26/1000</f>
        <v>0</v>
      </c>
      <c r="H56" s="145">
        <f>H28*'Emission Factor References'!$D$26/1000</f>
        <v>0</v>
      </c>
      <c r="I56" s="145">
        <f>I28*'Emission Factor References'!$D$26/1000</f>
        <v>0</v>
      </c>
      <c r="J56" s="18" t="str">
        <f>ROUND('Emission Factor References'!D26,2)&amp;" "&amp;'Emission Factor References'!E26</f>
        <v>14.49 kg CH4/service</v>
      </c>
      <c r="K56" s="111" t="s">
        <v>187</v>
      </c>
    </row>
    <row r="57" spans="1:11" s="3" customFormat="1">
      <c r="A57" s="104" t="s">
        <v>188</v>
      </c>
      <c r="B57" s="145">
        <f>B29*'Emission Factor References'!$D$27/1000</f>
        <v>0</v>
      </c>
      <c r="C57" s="145">
        <f>C29*'Emission Factor References'!$D$27/1000</f>
        <v>0</v>
      </c>
      <c r="D57" s="145">
        <f>D29*'Emission Factor References'!$D$27/1000</f>
        <v>0</v>
      </c>
      <c r="E57" s="145">
        <f>E29*'Emission Factor References'!$D$27/1000</f>
        <v>0</v>
      </c>
      <c r="F57" s="145">
        <f>F29*'Emission Factor References'!$D$27/1000</f>
        <v>0</v>
      </c>
      <c r="G57" s="145">
        <f>G29*'Emission Factor References'!$D$27/1000</f>
        <v>0</v>
      </c>
      <c r="H57" s="145">
        <f>H29*'Emission Factor References'!$D$27/1000</f>
        <v>0</v>
      </c>
      <c r="I57" s="145">
        <f>I29*'Emission Factor References'!$D$27/1000</f>
        <v>0</v>
      </c>
      <c r="J57" s="18" t="str">
        <f>ROUND('Emission Factor References'!D27,2)&amp;" "&amp;'Emission Factor References'!E27</f>
        <v>1.3 kg CH4/service</v>
      </c>
      <c r="K57" s="111" t="s">
        <v>187</v>
      </c>
    </row>
    <row r="58" spans="1:11" s="3" customFormat="1">
      <c r="A58" s="104" t="s">
        <v>189</v>
      </c>
      <c r="B58" s="145">
        <f>B30*'Emission Factor References'!$D$28/1000</f>
        <v>0</v>
      </c>
      <c r="C58" s="145">
        <f>C30*'Emission Factor References'!$D$28/1000</f>
        <v>0</v>
      </c>
      <c r="D58" s="145">
        <f>D30*'Emission Factor References'!$D$28/1000</f>
        <v>0</v>
      </c>
      <c r="E58" s="145">
        <f>E30*'Emission Factor References'!$D$28/1000</f>
        <v>0</v>
      </c>
      <c r="F58" s="145">
        <f>F30*'Emission Factor References'!$D$28/1000</f>
        <v>0</v>
      </c>
      <c r="G58" s="145">
        <f>G30*'Emission Factor References'!$D$28/1000</f>
        <v>0</v>
      </c>
      <c r="H58" s="145">
        <f>H30*'Emission Factor References'!$D$28/1000</f>
        <v>0</v>
      </c>
      <c r="I58" s="145">
        <f>I30*'Emission Factor References'!$D$28/1000</f>
        <v>0</v>
      </c>
      <c r="J58" s="18" t="str">
        <f>ROUND('Emission Factor References'!D28,2)&amp;" "&amp;'Emission Factor References'!E28</f>
        <v>0.26 kg CH4/service</v>
      </c>
      <c r="K58" s="111" t="s">
        <v>187</v>
      </c>
    </row>
    <row r="59" spans="1:11" s="3" customFormat="1">
      <c r="A59" s="104" t="s">
        <v>190</v>
      </c>
      <c r="B59" s="145">
        <f>B31*'Emission Factor References'!$D$29/1000</f>
        <v>0</v>
      </c>
      <c r="C59" s="145">
        <f>C31*'Emission Factor References'!$D$29/1000</f>
        <v>0</v>
      </c>
      <c r="D59" s="145">
        <f>D31*'Emission Factor References'!$D$29/1000</f>
        <v>0</v>
      </c>
      <c r="E59" s="145">
        <f>E31*'Emission Factor References'!$D$29/1000</f>
        <v>0</v>
      </c>
      <c r="F59" s="145">
        <f>F31*'Emission Factor References'!$D$29/1000</f>
        <v>0</v>
      </c>
      <c r="G59" s="145">
        <f>G31*'Emission Factor References'!$D$29/1000</f>
        <v>0</v>
      </c>
      <c r="H59" s="145">
        <f>H31*'Emission Factor References'!$D$29/1000</f>
        <v>0</v>
      </c>
      <c r="I59" s="145">
        <f>I31*'Emission Factor References'!$D$29/1000</f>
        <v>0</v>
      </c>
      <c r="J59" s="18" t="str">
        <f>ROUND('Emission Factor References'!D29,2)&amp;" "&amp;'Emission Factor References'!E29</f>
        <v>4.9 kg CH4/service</v>
      </c>
      <c r="K59" s="111" t="s">
        <v>187</v>
      </c>
    </row>
    <row r="60" spans="1:11" s="3" customFormat="1" ht="25.5">
      <c r="A60" s="104" t="s">
        <v>191</v>
      </c>
      <c r="B60" s="145">
        <f>B32*'Emission Factor References'!$D$28/1000</f>
        <v>0</v>
      </c>
      <c r="C60" s="145">
        <f>C32*'Emission Factor References'!$D$28/1000</f>
        <v>0</v>
      </c>
      <c r="D60" s="145">
        <f>D32*'Emission Factor References'!$D$28/1000</f>
        <v>0</v>
      </c>
      <c r="E60" s="145">
        <f>E32*'Emission Factor References'!$D$28/1000</f>
        <v>0</v>
      </c>
      <c r="F60" s="145">
        <f>F32*'Emission Factor References'!$D$28/1000</f>
        <v>0</v>
      </c>
      <c r="G60" s="145">
        <f>G32*'Emission Factor References'!$D$28/1000</f>
        <v>0</v>
      </c>
      <c r="H60" s="145">
        <f>H32*'Emission Factor References'!$D$28/1000</f>
        <v>0</v>
      </c>
      <c r="I60" s="145">
        <f>I32*'Emission Factor References'!$D$28/1000</f>
        <v>0</v>
      </c>
      <c r="J60" s="18" t="str">
        <f>ROUND('Emission Factor References'!D28,2)&amp;" "&amp;'Emission Factor References'!E28</f>
        <v>0.26 kg CH4/service</v>
      </c>
      <c r="K60" s="111" t="s">
        <v>192</v>
      </c>
    </row>
    <row r="61" spans="1:11" s="3" customFormat="1" ht="25.5">
      <c r="A61" s="104" t="s">
        <v>193</v>
      </c>
      <c r="B61" s="145">
        <f>B33*'Emission Factor References'!$D$26/1000</f>
        <v>0</v>
      </c>
      <c r="C61" s="145">
        <f>C33*'Emission Factor References'!$D$26/1000</f>
        <v>0</v>
      </c>
      <c r="D61" s="145">
        <f>D33*'Emission Factor References'!$D$26/1000</f>
        <v>0</v>
      </c>
      <c r="E61" s="145">
        <f>E33*'Emission Factor References'!$D$26/1000</f>
        <v>0</v>
      </c>
      <c r="F61" s="145">
        <f>F33*'Emission Factor References'!$D$26/1000</f>
        <v>0</v>
      </c>
      <c r="G61" s="145">
        <f>G33*'Emission Factor References'!$D$26/1000</f>
        <v>0</v>
      </c>
      <c r="H61" s="145">
        <f>H33*'Emission Factor References'!$D$26/1000</f>
        <v>0</v>
      </c>
      <c r="I61" s="145">
        <f>I33*'Emission Factor References'!$D$26/1000</f>
        <v>0</v>
      </c>
      <c r="J61" s="18" t="str">
        <f>ROUND('Emission Factor References'!D26,2)&amp;" "&amp;'Emission Factor References'!E26</f>
        <v>14.49 kg CH4/service</v>
      </c>
      <c r="K61" s="111" t="s">
        <v>194</v>
      </c>
    </row>
    <row r="62" spans="1:11" s="3" customFormat="1" ht="25.5">
      <c r="A62" s="104" t="s">
        <v>195</v>
      </c>
      <c r="B62" s="145">
        <f>B34*'Emission Factor References'!$D$26/1000</f>
        <v>0</v>
      </c>
      <c r="C62" s="145">
        <f>C34*'Emission Factor References'!$D$26/1000</f>
        <v>0</v>
      </c>
      <c r="D62" s="145">
        <f>D34*'Emission Factor References'!$D$26/1000</f>
        <v>0</v>
      </c>
      <c r="E62" s="145">
        <f>E34*'Emission Factor References'!$D$26/1000</f>
        <v>0</v>
      </c>
      <c r="F62" s="145">
        <f>F34*'Emission Factor References'!$D$26/1000</f>
        <v>0</v>
      </c>
      <c r="G62" s="145">
        <f>G34*'Emission Factor References'!$D$26/1000</f>
        <v>0</v>
      </c>
      <c r="H62" s="145">
        <f>H34*'Emission Factor References'!$D$26/1000</f>
        <v>0</v>
      </c>
      <c r="I62" s="145">
        <f>I34*'Emission Factor References'!$D$26/1000</f>
        <v>0</v>
      </c>
      <c r="J62" s="18" t="str">
        <f>ROUND('Emission Factor References'!D26,2)&amp;" "&amp;'Emission Factor References'!E26</f>
        <v>14.49 kg CH4/service</v>
      </c>
      <c r="K62" s="111" t="s">
        <v>194</v>
      </c>
    </row>
    <row r="63" spans="1:11" s="3" customFormat="1" ht="25.5">
      <c r="A63" s="104" t="s">
        <v>196</v>
      </c>
      <c r="B63" s="145">
        <f>B35*'Emission Factor References'!$D$26/1000</f>
        <v>0</v>
      </c>
      <c r="C63" s="145">
        <f>C35*'Emission Factor References'!$D$26/1000</f>
        <v>0</v>
      </c>
      <c r="D63" s="145">
        <f>D35*'Emission Factor References'!$D$26/1000</f>
        <v>0</v>
      </c>
      <c r="E63" s="145">
        <f>E35*'Emission Factor References'!$D$26/1000</f>
        <v>0</v>
      </c>
      <c r="F63" s="145">
        <f>F35*'Emission Factor References'!$D$26/1000</f>
        <v>0</v>
      </c>
      <c r="G63" s="145">
        <f>G35*'Emission Factor References'!$D$26/1000</f>
        <v>0</v>
      </c>
      <c r="H63" s="145">
        <f>H35*'Emission Factor References'!$D$26/1000</f>
        <v>0</v>
      </c>
      <c r="I63" s="145">
        <f>I35*'Emission Factor References'!$D$26/1000</f>
        <v>0</v>
      </c>
      <c r="J63" s="18" t="str">
        <f>ROUND('Emission Factor References'!D26,2)&amp;" "&amp;'Emission Factor References'!E26</f>
        <v>14.49 kg CH4/service</v>
      </c>
      <c r="K63" s="111" t="s">
        <v>194</v>
      </c>
    </row>
    <row r="64" spans="1:11" ht="93" customHeight="1">
      <c r="A64" s="104" t="s">
        <v>197</v>
      </c>
      <c r="B64" s="145">
        <f>B39*'Emission Factor References'!$D$19/1000</f>
        <v>0</v>
      </c>
      <c r="C64" s="145">
        <f>C39*'Emission Factor References'!$D$19/1000</f>
        <v>0</v>
      </c>
      <c r="D64" s="145">
        <f>D39*'Emission Factor References'!$D$19/1000</f>
        <v>0</v>
      </c>
      <c r="E64" s="145">
        <f>E39*'Emission Factor References'!$D$19/1000</f>
        <v>0</v>
      </c>
      <c r="F64" s="145">
        <f>F39*'Emission Factor References'!$D$19/1000</f>
        <v>0</v>
      </c>
      <c r="G64" s="145">
        <f>G39*'Emission Factor References'!$D$19/1000</f>
        <v>0</v>
      </c>
      <c r="H64" s="145">
        <f>H39*'Emission Factor References'!$D$19/1000</f>
        <v>0</v>
      </c>
      <c r="I64" s="145">
        <f>I39*'Emission Factor References'!$D$19/1000</f>
        <v>0</v>
      </c>
      <c r="J64" s="18" t="str">
        <f>ROUND('Emission Factor References'!D19,2)&amp;" "&amp;'Emission Factor References'!E19</f>
        <v>0.88 kg CH4/mile (mains + services)</v>
      </c>
      <c r="K64" s="92" t="s">
        <v>296</v>
      </c>
    </row>
    <row r="65" spans="1:19" ht="93" customHeight="1">
      <c r="A65" s="104" t="s">
        <v>198</v>
      </c>
      <c r="B65" s="145">
        <f>B39*'Emission Factor References'!$D$20/1000</f>
        <v>0</v>
      </c>
      <c r="C65" s="145">
        <f>C39*'Emission Factor References'!$D$20/1000</f>
        <v>0</v>
      </c>
      <c r="D65" s="145">
        <f>D39*'Emission Factor References'!$D$20/1000</f>
        <v>0</v>
      </c>
      <c r="E65" s="145">
        <f>E39*'Emission Factor References'!$D$20/1000</f>
        <v>0</v>
      </c>
      <c r="F65" s="145">
        <f>F39*'Emission Factor References'!$D$20/1000</f>
        <v>0</v>
      </c>
      <c r="G65" s="145">
        <f>G39*'Emission Factor References'!$D$20/1000</f>
        <v>0</v>
      </c>
      <c r="H65" s="145">
        <f>H39*'Emission Factor References'!$D$20/1000</f>
        <v>0</v>
      </c>
      <c r="I65" s="145">
        <f>I39*'Emission Factor References'!$D$20/1000</f>
        <v>0</v>
      </c>
      <c r="J65" s="19" t="str">
        <f>ROUND('Emission Factor References'!D20,2)&amp;" "&amp;'Emission Factor References'!E20</f>
        <v>30.02 kg CH4/mile (mains + services)</v>
      </c>
      <c r="K65" s="92" t="s">
        <v>296</v>
      </c>
    </row>
    <row r="66" spans="1:19" ht="24" customHeight="1">
      <c r="A66" s="104" t="s">
        <v>169</v>
      </c>
      <c r="B66" s="145">
        <f>B40*'Emission Factor References'!$D$16/1000</f>
        <v>0</v>
      </c>
      <c r="C66" s="145">
        <f>C40*'Emission Factor References'!$D$16/1000</f>
        <v>0</v>
      </c>
      <c r="D66" s="145">
        <f>D40*'Emission Factor References'!$D$16/1000</f>
        <v>0</v>
      </c>
      <c r="E66" s="145">
        <f>E40*'Emission Factor References'!$D$16/1000</f>
        <v>0</v>
      </c>
      <c r="F66" s="145">
        <f>F40*'Emission Factor References'!$D$16/1000</f>
        <v>0</v>
      </c>
      <c r="G66" s="145">
        <f>G40*'Emission Factor References'!$D$16/1000</f>
        <v>0</v>
      </c>
      <c r="H66" s="145">
        <f>H40*'Emission Factor References'!$D$16/1000</f>
        <v>0</v>
      </c>
      <c r="I66" s="145">
        <f>I40*'Emission Factor References'!$D$16/1000</f>
        <v>0</v>
      </c>
      <c r="J66" s="19" t="str">
        <f>ROUND('Emission Factor References'!D16,2)&amp;" "&amp;'Emission Factor References'!E16</f>
        <v>1.49 kg CH4/meter</v>
      </c>
      <c r="K66" s="105" t="s">
        <v>199</v>
      </c>
    </row>
    <row r="67" spans="1:19" ht="66" customHeight="1">
      <c r="A67" s="104" t="s">
        <v>293</v>
      </c>
      <c r="B67" s="145">
        <f>B41*'Emission Factor References'!$D$17/1000</f>
        <v>0</v>
      </c>
      <c r="C67" s="145">
        <f>C41*'Emission Factor References'!$D$17/1000</f>
        <v>0</v>
      </c>
      <c r="D67" s="145">
        <f>D41*'Emission Factor References'!$D$17/1000</f>
        <v>0</v>
      </c>
      <c r="E67" s="145">
        <f>E41*'Emission Factor References'!$D$17/1000</f>
        <v>0</v>
      </c>
      <c r="F67" s="145">
        <f>F41*'Emission Factor References'!$D$17/1000</f>
        <v>0</v>
      </c>
      <c r="G67" s="145">
        <f>G41*'Emission Factor References'!$D$17/1000</f>
        <v>0</v>
      </c>
      <c r="H67" s="145">
        <f>H41*'Emission Factor References'!$D$17/1000</f>
        <v>0</v>
      </c>
      <c r="I67" s="145">
        <f>I41*'Emission Factor References'!$D$17/1000</f>
        <v>0</v>
      </c>
      <c r="J67" s="19" t="str">
        <f>ROUND('Emission Factor References'!D17,2)&amp;" "&amp;'Emission Factor References'!E17</f>
        <v>23.4 kg CH4/meter</v>
      </c>
      <c r="K67" s="105" t="s">
        <v>504</v>
      </c>
    </row>
    <row r="68" spans="1:19" ht="77.25" thickBot="1">
      <c r="A68" s="104" t="s">
        <v>294</v>
      </c>
      <c r="B68" s="145">
        <f>B42*'Emission Factor References'!$D$18/1000</f>
        <v>0</v>
      </c>
      <c r="C68" s="145">
        <f>C42*'Emission Factor References'!$D$18/1000</f>
        <v>0</v>
      </c>
      <c r="D68" s="145">
        <f>D42*'Emission Factor References'!$D$18/1000</f>
        <v>0</v>
      </c>
      <c r="E68" s="145">
        <f>E42*'Emission Factor References'!$D$18/1000</f>
        <v>0</v>
      </c>
      <c r="F68" s="145">
        <f>F42*'Emission Factor References'!$D$18/1000</f>
        <v>0</v>
      </c>
      <c r="G68" s="145">
        <f>G42*'Emission Factor References'!$D$18/1000</f>
        <v>0</v>
      </c>
      <c r="H68" s="145">
        <f>H42*'Emission Factor References'!$D$18/1000</f>
        <v>0</v>
      </c>
      <c r="I68" s="145">
        <f>I42*'Emission Factor References'!$D$18/1000</f>
        <v>0</v>
      </c>
      <c r="J68" s="19" t="str">
        <f>ROUND('Emission Factor References'!D18,2)&amp;" "&amp;'Emission Factor References'!E18</f>
        <v>105 kg CH4/meter</v>
      </c>
      <c r="K68" s="105" t="s">
        <v>504</v>
      </c>
    </row>
    <row r="69" spans="1:19" ht="74.25" customHeight="1" thickTop="1" thickBot="1">
      <c r="A69" s="104" t="s">
        <v>200</v>
      </c>
      <c r="B69" s="145">
        <f>B36*'Emission Factor References'!$D$21/1000</f>
        <v>0</v>
      </c>
      <c r="C69" s="145">
        <f>C36*'Emission Factor References'!$D$21/1000</f>
        <v>0</v>
      </c>
      <c r="D69" s="145">
        <f>D36*'Emission Factor References'!$D$21/1000</f>
        <v>0</v>
      </c>
      <c r="E69" s="145">
        <f>E36*'Emission Factor References'!$D$21/1000</f>
        <v>0</v>
      </c>
      <c r="F69" s="145">
        <f>F36*'Emission Factor References'!$D$21/1000</f>
        <v>0</v>
      </c>
      <c r="G69" s="145">
        <f>G36*'Emission Factor References'!$D$21/1000</f>
        <v>0</v>
      </c>
      <c r="H69" s="145">
        <f>H36*'Emission Factor References'!$D$21/1000</f>
        <v>0</v>
      </c>
      <c r="I69" s="145">
        <f>I36*'Emission Factor References'!$D$21/1000</f>
        <v>0</v>
      </c>
      <c r="J69" s="19" t="str">
        <f>ROUND('Emission Factor References'!D21,2)&amp;" "&amp;'Emission Factor References'!E21</f>
        <v>0.93 kg CH4/mile (mains only)</v>
      </c>
      <c r="K69" s="105" t="s">
        <v>175</v>
      </c>
      <c r="O69" s="194" t="s">
        <v>479</v>
      </c>
      <c r="P69"/>
      <c r="Q69"/>
    </row>
    <row r="70" spans="1:19" ht="39" customHeight="1" thickTop="1">
      <c r="A70" s="147" t="s">
        <v>201</v>
      </c>
      <c r="B70" s="145">
        <f>SUM(B52:B55,B60:B69)</f>
        <v>0</v>
      </c>
      <c r="C70" s="145">
        <f t="shared" ref="C70:I70" si="6">SUM(C52:C55,C60:C69)</f>
        <v>0</v>
      </c>
      <c r="D70" s="145">
        <f t="shared" si="6"/>
        <v>0</v>
      </c>
      <c r="E70" s="145">
        <f t="shared" si="6"/>
        <v>0</v>
      </c>
      <c r="F70" s="145">
        <f t="shared" si="6"/>
        <v>0</v>
      </c>
      <c r="G70" s="145">
        <f t="shared" si="6"/>
        <v>0</v>
      </c>
      <c r="H70" s="145">
        <f t="shared" si="6"/>
        <v>0</v>
      </c>
      <c r="I70" s="145">
        <f t="shared" si="6"/>
        <v>0</v>
      </c>
      <c r="J70" s="1"/>
      <c r="K70" s="106"/>
      <c r="O70" s="195" t="str">
        <f>IF(SUM(B52:I55,B60:I69)=SUM(B70:I70),"CORRECT","ERROR")</f>
        <v>CORRECT</v>
      </c>
      <c r="P70" s="313" t="s">
        <v>480</v>
      </c>
      <c r="Q70" s="314"/>
      <c r="R70" s="314"/>
      <c r="S70" s="315"/>
    </row>
    <row r="71" spans="1:19" ht="29.45" customHeight="1" thickBot="1">
      <c r="A71" s="148" t="s">
        <v>202</v>
      </c>
      <c r="B71" s="149">
        <f t="shared" ref="B71:I71" si="7">SUM(B48:B69)</f>
        <v>0</v>
      </c>
      <c r="C71" s="149">
        <f t="shared" si="7"/>
        <v>0</v>
      </c>
      <c r="D71" s="149">
        <f t="shared" si="7"/>
        <v>0</v>
      </c>
      <c r="E71" s="149">
        <f t="shared" si="7"/>
        <v>0</v>
      </c>
      <c r="F71" s="149">
        <f t="shared" si="7"/>
        <v>0</v>
      </c>
      <c r="G71" s="149">
        <f t="shared" si="7"/>
        <v>0</v>
      </c>
      <c r="H71" s="149">
        <f t="shared" si="7"/>
        <v>0</v>
      </c>
      <c r="I71" s="149">
        <f t="shared" si="7"/>
        <v>0</v>
      </c>
      <c r="J71" s="86"/>
      <c r="K71" s="87"/>
      <c r="O71" s="196" t="str">
        <f>IF(SUM(B48:I69)=SUM(B71:I71),"CORRECT","ERROR")</f>
        <v>CORRECT</v>
      </c>
      <c r="P71" s="316" t="s">
        <v>480</v>
      </c>
      <c r="Q71" s="317"/>
      <c r="R71" s="317"/>
      <c r="S71" s="318"/>
    </row>
    <row r="72" spans="1:19" ht="21.75" thickTop="1" thickBot="1">
      <c r="A72" s="344" t="s">
        <v>297</v>
      </c>
      <c r="B72" s="345"/>
      <c r="C72" s="345"/>
      <c r="D72" s="345"/>
      <c r="E72" s="345"/>
      <c r="F72" s="345"/>
      <c r="G72" s="345"/>
      <c r="H72" s="345"/>
      <c r="I72" s="346"/>
      <c r="J72" s="1"/>
    </row>
    <row r="73" spans="1:19" ht="19.5" thickTop="1" thickBot="1">
      <c r="A73" s="12" t="s">
        <v>467</v>
      </c>
      <c r="B73" s="13"/>
      <c r="C73" s="13"/>
      <c r="D73" s="13"/>
      <c r="E73" s="13"/>
      <c r="F73" s="13"/>
      <c r="G73" s="13"/>
      <c r="H73" s="13"/>
      <c r="I73" s="13"/>
    </row>
    <row r="74" spans="1:19" ht="66" thickTop="1" thickBot="1">
      <c r="B74" s="190" t="str">
        <f>+$B$5</f>
        <v>"GHGRP Facility Name"</v>
      </c>
      <c r="C74" s="190" t="str">
        <f>+$C$5</f>
        <v>"GHGRP Facility Name"</v>
      </c>
      <c r="D74" s="190" t="str">
        <f>+$D$5</f>
        <v>"GHGRP Facility Name"</v>
      </c>
      <c r="E74" s="190" t="str">
        <f>+$E$5</f>
        <v>"GHGRP Facility Name"</v>
      </c>
      <c r="F74" s="190" t="str">
        <f>+$F$5</f>
        <v>"GHGRP Facility Name"</v>
      </c>
      <c r="G74" s="190" t="str">
        <f>+$G$5</f>
        <v>"GHGRP Facility Name"</v>
      </c>
      <c r="H74" s="190" t="str">
        <f>+$H$5</f>
        <v>"GHGRP Facility Name"</v>
      </c>
      <c r="I74" s="190" t="str">
        <f>+$I$5</f>
        <v>"GHGRP Facility Name"</v>
      </c>
      <c r="O74" s="194" t="s">
        <v>481</v>
      </c>
      <c r="P74"/>
      <c r="Q74"/>
    </row>
    <row r="75" spans="1:19" ht="42.75" customHeight="1" thickTop="1">
      <c r="A75" s="8" t="s">
        <v>298</v>
      </c>
      <c r="B75" s="96">
        <f t="shared" ref="B75:I75" si="8">SUM(B14,B70)</f>
        <v>0</v>
      </c>
      <c r="C75" s="96">
        <f t="shared" si="8"/>
        <v>0</v>
      </c>
      <c r="D75" s="96">
        <f t="shared" si="8"/>
        <v>0</v>
      </c>
      <c r="E75" s="96">
        <f t="shared" si="8"/>
        <v>0</v>
      </c>
      <c r="F75" s="96">
        <f t="shared" si="8"/>
        <v>0</v>
      </c>
      <c r="G75" s="96">
        <f t="shared" si="8"/>
        <v>0</v>
      </c>
      <c r="H75" s="96">
        <f t="shared" si="8"/>
        <v>0</v>
      </c>
      <c r="I75" s="96">
        <f t="shared" si="8"/>
        <v>0</v>
      </c>
      <c r="O75" s="195" t="str">
        <f>IF(SUM(B14:I14,B70:I70)=SUM(B75:I75),"CORRECT","ERROR")</f>
        <v>CORRECT</v>
      </c>
      <c r="P75" s="313" t="s">
        <v>482</v>
      </c>
      <c r="Q75" s="314"/>
      <c r="R75" s="314"/>
      <c r="S75" s="315"/>
    </row>
    <row r="76" spans="1:19" ht="37.5" customHeight="1" thickBot="1">
      <c r="A76" s="8" t="s">
        <v>299</v>
      </c>
      <c r="B76" s="96">
        <f t="shared" ref="B76:I76" si="9">SUM(B13,B71)</f>
        <v>0</v>
      </c>
      <c r="C76" s="96">
        <f t="shared" si="9"/>
        <v>0</v>
      </c>
      <c r="D76" s="96">
        <f t="shared" si="9"/>
        <v>0</v>
      </c>
      <c r="E76" s="96">
        <f t="shared" si="9"/>
        <v>0</v>
      </c>
      <c r="F76" s="96">
        <f t="shared" si="9"/>
        <v>0</v>
      </c>
      <c r="G76" s="96">
        <f t="shared" si="9"/>
        <v>0</v>
      </c>
      <c r="H76" s="96">
        <f t="shared" si="9"/>
        <v>0</v>
      </c>
      <c r="I76" s="96">
        <f t="shared" si="9"/>
        <v>0</v>
      </c>
      <c r="O76" s="196" t="str">
        <f>IF(SUM(B13:I13,B71:I71)=SUM(B76:I76),"CORRECT","ERROR")</f>
        <v>CORRECT</v>
      </c>
      <c r="P76" s="316" t="s">
        <v>482</v>
      </c>
      <c r="Q76" s="317"/>
      <c r="R76" s="317"/>
      <c r="S76" s="318"/>
    </row>
    <row r="77" spans="1:19" ht="14.25" thickTop="1" thickBot="1">
      <c r="A77" s="46"/>
      <c r="B77" s="97"/>
      <c r="C77" s="97"/>
      <c r="D77" s="97"/>
      <c r="E77" s="97"/>
      <c r="F77" s="97"/>
      <c r="G77" s="97"/>
      <c r="H77" s="97"/>
      <c r="I77" s="97"/>
    </row>
    <row r="78" spans="1:19" ht="21.75" thickTop="1" thickBot="1">
      <c r="A78" s="344" t="s">
        <v>300</v>
      </c>
      <c r="B78" s="345"/>
      <c r="C78" s="345"/>
      <c r="D78" s="345"/>
      <c r="E78" s="345"/>
      <c r="F78" s="345"/>
      <c r="G78" s="345"/>
      <c r="H78" s="345"/>
      <c r="I78" s="346"/>
    </row>
    <row r="79" spans="1:19" ht="19.5" thickTop="1" thickBot="1">
      <c r="A79" s="12" t="s">
        <v>466</v>
      </c>
      <c r="B79" s="13"/>
      <c r="C79" s="13"/>
      <c r="D79" s="13"/>
      <c r="E79" s="13"/>
      <c r="F79" s="13"/>
      <c r="G79" s="13"/>
      <c r="H79" s="13"/>
      <c r="I79" s="13"/>
      <c r="J79" s="13"/>
    </row>
    <row r="80" spans="1:19" ht="66" thickTop="1" thickBot="1">
      <c r="A80" s="43"/>
      <c r="B80" s="360" t="s">
        <v>103</v>
      </c>
      <c r="C80" s="360"/>
      <c r="D80" s="360"/>
      <c r="E80" s="360"/>
      <c r="F80" s="360"/>
      <c r="G80" s="360"/>
      <c r="H80" s="360"/>
      <c r="I80" s="360"/>
      <c r="J80" s="29" t="s">
        <v>203</v>
      </c>
      <c r="O80" s="194" t="s">
        <v>483</v>
      </c>
      <c r="P80"/>
      <c r="Q80"/>
    </row>
    <row r="81" spans="1:19" ht="52.5" customHeight="1" thickTop="1">
      <c r="A81" s="8" t="s">
        <v>204</v>
      </c>
      <c r="B81" s="333">
        <f>SUM(B75:I75)</f>
        <v>0</v>
      </c>
      <c r="C81" s="334"/>
      <c r="D81" s="334"/>
      <c r="E81" s="334"/>
      <c r="F81" s="334"/>
      <c r="G81" s="334"/>
      <c r="H81" s="334"/>
      <c r="I81" s="335"/>
      <c r="J81" s="40" t="s">
        <v>550</v>
      </c>
      <c r="O81" s="195" t="str">
        <f>IF(SUM(B6:I12,B52:I55,B60:I69)=SUM(B81:I81),"CORRECT","ERROR")</f>
        <v>CORRECT</v>
      </c>
      <c r="P81" s="313" t="s">
        <v>482</v>
      </c>
      <c r="Q81" s="314"/>
      <c r="R81" s="314"/>
      <c r="S81" s="315"/>
    </row>
    <row r="82" spans="1:19" ht="54.6" customHeight="1" thickBot="1">
      <c r="A82" s="8" t="s">
        <v>205</v>
      </c>
      <c r="B82" s="333">
        <f>SUM(B76:I76)</f>
        <v>0</v>
      </c>
      <c r="C82" s="334"/>
      <c r="D82" s="334"/>
      <c r="E82" s="334"/>
      <c r="F82" s="334"/>
      <c r="G82" s="334"/>
      <c r="H82" s="334"/>
      <c r="I82" s="335"/>
      <c r="J82" s="40" t="s">
        <v>551</v>
      </c>
      <c r="O82" s="196" t="str">
        <f>IF(SUM(B6:I6,B9:I12,B48:I69)=SUM(B82:I82),"CORRECT","ERROR")</f>
        <v>CORRECT</v>
      </c>
      <c r="P82" s="316" t="s">
        <v>482</v>
      </c>
      <c r="Q82" s="317"/>
      <c r="R82" s="317"/>
      <c r="S82" s="318"/>
    </row>
    <row r="83" spans="1:19" ht="14.25" thickTop="1" thickBot="1">
      <c r="A83" s="46"/>
      <c r="B83" s="97"/>
      <c r="C83" s="97"/>
      <c r="D83" s="97"/>
      <c r="E83" s="97"/>
      <c r="F83" s="97"/>
      <c r="G83" s="97"/>
      <c r="H83" s="97"/>
      <c r="I83" s="97"/>
      <c r="J83" s="42"/>
    </row>
    <row r="84" spans="1:19" ht="21.75" thickTop="1" thickBot="1">
      <c r="A84" s="371" t="s">
        <v>301</v>
      </c>
      <c r="B84" s="372"/>
      <c r="C84" s="372"/>
      <c r="D84" s="372"/>
      <c r="E84" s="372"/>
      <c r="F84" s="372"/>
      <c r="G84" s="372"/>
      <c r="H84" s="372"/>
      <c r="I84" s="373"/>
      <c r="J84" s="98"/>
      <c r="K84" s="151"/>
    </row>
    <row r="85" spans="1:19" ht="18.75" thickTop="1">
      <c r="A85" s="100" t="s">
        <v>206</v>
      </c>
      <c r="B85" s="13"/>
      <c r="C85" s="13"/>
      <c r="D85" s="13"/>
      <c r="E85" s="13"/>
      <c r="F85" s="13"/>
      <c r="G85" s="13"/>
      <c r="H85" s="13"/>
      <c r="I85" s="13"/>
      <c r="J85" s="13"/>
      <c r="K85" s="146"/>
    </row>
    <row r="86" spans="1:19" ht="18">
      <c r="B86" s="355" t="s">
        <v>484</v>
      </c>
      <c r="C86" s="356"/>
      <c r="D86" s="356"/>
      <c r="E86" s="356"/>
      <c r="F86" s="356"/>
      <c r="G86" s="356"/>
      <c r="H86" s="356"/>
      <c r="I86" s="357"/>
      <c r="J86" s="1"/>
      <c r="K86" s="89"/>
      <c r="L86" s="1"/>
      <c r="M86" s="1"/>
      <c r="N86" s="1"/>
    </row>
    <row r="87" spans="1:19">
      <c r="B87" s="190" t="str">
        <f>+$B$5</f>
        <v>"GHGRP Facility Name"</v>
      </c>
      <c r="C87" s="190" t="str">
        <f>+$C$5</f>
        <v>"GHGRP Facility Name"</v>
      </c>
      <c r="D87" s="190" t="str">
        <f>+$D$5</f>
        <v>"GHGRP Facility Name"</v>
      </c>
      <c r="E87" s="190" t="str">
        <f>+$E$5</f>
        <v>"GHGRP Facility Name"</v>
      </c>
      <c r="F87" s="190" t="str">
        <f>+$F$5</f>
        <v>"GHGRP Facility Name"</v>
      </c>
      <c r="G87" s="190" t="str">
        <f>+$G$5</f>
        <v>"GHGRP Facility Name"</v>
      </c>
      <c r="H87" s="190" t="str">
        <f>+$H$5</f>
        <v>"GHGRP Facility Name"</v>
      </c>
      <c r="I87" s="190" t="str">
        <f>+$I$5</f>
        <v>"GHGRP Facility Name"</v>
      </c>
      <c r="J87" s="358" t="s">
        <v>203</v>
      </c>
      <c r="K87" s="359"/>
    </row>
    <row r="88" spans="1:19" ht="35.25" customHeight="1">
      <c r="A88" s="180" t="s">
        <v>431</v>
      </c>
      <c r="B88" s="206"/>
      <c r="C88" s="206"/>
      <c r="D88" s="206"/>
      <c r="E88" s="206"/>
      <c r="F88" s="206"/>
      <c r="G88" s="206"/>
      <c r="H88" s="206"/>
      <c r="I88" s="206"/>
      <c r="J88" s="369" t="s">
        <v>562</v>
      </c>
      <c r="K88" s="370"/>
    </row>
    <row r="89" spans="1:19" ht="33" customHeight="1">
      <c r="A89" s="104" t="s">
        <v>207</v>
      </c>
      <c r="B89" s="207">
        <v>0.93400000000000005</v>
      </c>
      <c r="C89" s="207">
        <v>0.93400000000000005</v>
      </c>
      <c r="D89" s="207">
        <v>0.93400000000000005</v>
      </c>
      <c r="E89" s="207">
        <v>0.93400000000000005</v>
      </c>
      <c r="F89" s="207">
        <v>0.93400000000000005</v>
      </c>
      <c r="G89" s="207">
        <v>0.93400000000000005</v>
      </c>
      <c r="H89" s="207">
        <v>0.93400000000000005</v>
      </c>
      <c r="I89" s="207">
        <v>0.93400000000000005</v>
      </c>
      <c r="J89" s="353" t="s">
        <v>552</v>
      </c>
      <c r="K89" s="354"/>
    </row>
    <row r="90" spans="1:19" ht="33" customHeight="1">
      <c r="A90" s="104" t="s">
        <v>433</v>
      </c>
      <c r="B90" s="208"/>
      <c r="C90" s="208"/>
      <c r="D90" s="208"/>
      <c r="E90" s="208"/>
      <c r="F90" s="208"/>
      <c r="G90" s="208"/>
      <c r="H90" s="208"/>
      <c r="I90" s="208"/>
      <c r="J90" s="336" t="s">
        <v>436</v>
      </c>
      <c r="K90" s="337"/>
    </row>
    <row r="91" spans="1:19" ht="33" customHeight="1">
      <c r="A91" s="104" t="s">
        <v>434</v>
      </c>
      <c r="B91" s="208"/>
      <c r="C91" s="208"/>
      <c r="D91" s="208"/>
      <c r="E91" s="208"/>
      <c r="F91" s="208"/>
      <c r="G91" s="208"/>
      <c r="H91" s="208"/>
      <c r="I91" s="208"/>
      <c r="J91" s="336" t="s">
        <v>437</v>
      </c>
      <c r="K91" s="337"/>
    </row>
    <row r="92" spans="1:19" ht="33" customHeight="1">
      <c r="A92" s="104" t="s">
        <v>435</v>
      </c>
      <c r="B92" s="208"/>
      <c r="C92" s="208"/>
      <c r="D92" s="208"/>
      <c r="E92" s="208"/>
      <c r="F92" s="208"/>
      <c r="G92" s="208"/>
      <c r="H92" s="208"/>
      <c r="I92" s="208"/>
      <c r="J92" s="336" t="s">
        <v>438</v>
      </c>
      <c r="K92" s="337"/>
    </row>
    <row r="93" spans="1:19" ht="33.75" customHeight="1">
      <c r="A93" s="104" t="s">
        <v>432</v>
      </c>
      <c r="B93" s="156">
        <f>SUM(B90:B92)</f>
        <v>0</v>
      </c>
      <c r="C93" s="156">
        <f t="shared" ref="C93:I93" si="10">SUM(C90:C92)</f>
        <v>0</v>
      </c>
      <c r="D93" s="156">
        <f t="shared" si="10"/>
        <v>0</v>
      </c>
      <c r="E93" s="156">
        <f t="shared" si="10"/>
        <v>0</v>
      </c>
      <c r="F93" s="156">
        <f t="shared" si="10"/>
        <v>0</v>
      </c>
      <c r="G93" s="156">
        <f t="shared" si="10"/>
        <v>0</v>
      </c>
      <c r="H93" s="156">
        <f t="shared" si="10"/>
        <v>0</v>
      </c>
      <c r="I93" s="156">
        <f t="shared" si="10"/>
        <v>0</v>
      </c>
      <c r="J93" s="353" t="s">
        <v>440</v>
      </c>
      <c r="K93" s="354"/>
    </row>
    <row r="94" spans="1:19" ht="33" customHeight="1">
      <c r="A94" s="104" t="s">
        <v>439</v>
      </c>
      <c r="B94" s="156" t="str">
        <f>IFERROR((VLOOKUP(B88,'HDD &amp; Normalize Instructions'!$J$14:$L$64,3,TRUE))*(B90+B91)+B92,"Needs Data")</f>
        <v>Needs Data</v>
      </c>
      <c r="C94" s="156" t="str">
        <f>IFERROR((VLOOKUP(C88,'HDD &amp; Normalize Instructions'!$J$14:$L$64,3,TRUE))*(C90+C91)+C92,"Needs Data")</f>
        <v>Needs Data</v>
      </c>
      <c r="D94" s="156" t="str">
        <f>IFERROR((VLOOKUP(D88,'HDD &amp; Normalize Instructions'!$J$14:$L$64,3,TRUE))*(D90+D91)+D92,"Needs Data")</f>
        <v>Needs Data</v>
      </c>
      <c r="E94" s="156" t="str">
        <f>IFERROR((VLOOKUP(E88,'HDD &amp; Normalize Instructions'!$J$14:$L$64,3,TRUE))*(E90+E91)+E92,"Needs Data")</f>
        <v>Needs Data</v>
      </c>
      <c r="F94" s="156" t="str">
        <f>IFERROR((VLOOKUP(F88,'HDD &amp; Normalize Instructions'!$J$14:$L$64,3,TRUE))*(F90+F91)+F92,"Needs Data")</f>
        <v>Needs Data</v>
      </c>
      <c r="G94" s="156" t="str">
        <f>IFERROR((VLOOKUP(G88,'HDD &amp; Normalize Instructions'!$J$14:$L$64,3,TRUE))*(G90+G91)+G92,"Needs Data")</f>
        <v>Needs Data</v>
      </c>
      <c r="H94" s="156" t="str">
        <f>IFERROR((VLOOKUP(H88,'HDD &amp; Normalize Instructions'!$J$14:$L$64,3,TRUE))*(H90+H91)+H92,"Needs Data")</f>
        <v>Needs Data</v>
      </c>
      <c r="I94" s="156" t="str">
        <f>IFERROR((VLOOKUP(I88,'HDD &amp; Normalize Instructions'!$J$14:$L$64,3,TRUE))*(I90+I91)+I92,"Needs Data")</f>
        <v>Needs Data</v>
      </c>
      <c r="J94" s="353" t="s">
        <v>441</v>
      </c>
      <c r="K94" s="354"/>
    </row>
    <row r="95" spans="1:19" ht="24.75" customHeight="1" thickBot="1">
      <c r="A95" s="104" t="s">
        <v>208</v>
      </c>
      <c r="B95" s="96">
        <f t="shared" ref="B95:I95" si="11">B93*B89</f>
        <v>0</v>
      </c>
      <c r="C95" s="96">
        <f t="shared" si="11"/>
        <v>0</v>
      </c>
      <c r="D95" s="96">
        <f t="shared" si="11"/>
        <v>0</v>
      </c>
      <c r="E95" s="96">
        <f t="shared" si="11"/>
        <v>0</v>
      </c>
      <c r="F95" s="96">
        <f t="shared" si="11"/>
        <v>0</v>
      </c>
      <c r="G95" s="96">
        <f t="shared" si="11"/>
        <v>0</v>
      </c>
      <c r="H95" s="96">
        <f t="shared" si="11"/>
        <v>0</v>
      </c>
      <c r="I95" s="96">
        <f t="shared" si="11"/>
        <v>0</v>
      </c>
      <c r="J95" s="336" t="s">
        <v>553</v>
      </c>
      <c r="K95" s="337"/>
    </row>
    <row r="96" spans="1:19" ht="57.75" customHeight="1" thickTop="1" thickBot="1">
      <c r="A96" s="104" t="s">
        <v>209</v>
      </c>
      <c r="B96" s="96" t="str">
        <f>IFERROR((B94*B89),"Needs Data")</f>
        <v>Needs Data</v>
      </c>
      <c r="C96" s="96" t="str">
        <f t="shared" ref="C96:I96" si="12">IFERROR((C94*C89),"Needs Data")</f>
        <v>Needs Data</v>
      </c>
      <c r="D96" s="96" t="str">
        <f t="shared" si="12"/>
        <v>Needs Data</v>
      </c>
      <c r="E96" s="96" t="str">
        <f t="shared" si="12"/>
        <v>Needs Data</v>
      </c>
      <c r="F96" s="96" t="str">
        <f t="shared" si="12"/>
        <v>Needs Data</v>
      </c>
      <c r="G96" s="96" t="str">
        <f t="shared" si="12"/>
        <v>Needs Data</v>
      </c>
      <c r="H96" s="96" t="str">
        <f t="shared" si="12"/>
        <v>Needs Data</v>
      </c>
      <c r="I96" s="96" t="str">
        <f t="shared" si="12"/>
        <v>Needs Data</v>
      </c>
      <c r="J96" s="336" t="s">
        <v>554</v>
      </c>
      <c r="K96" s="337"/>
      <c r="O96" s="194" t="s">
        <v>485</v>
      </c>
      <c r="P96" s="158"/>
      <c r="Q96" s="158"/>
      <c r="R96" s="98"/>
      <c r="S96" s="210"/>
    </row>
    <row r="97" spans="1:19" ht="28.5" customHeight="1" thickTop="1">
      <c r="A97" s="104" t="s">
        <v>210</v>
      </c>
      <c r="B97" s="333">
        <f>SUM(B95:I95)</f>
        <v>0</v>
      </c>
      <c r="C97" s="334"/>
      <c r="D97" s="334"/>
      <c r="E97" s="334"/>
      <c r="F97" s="334"/>
      <c r="G97" s="334"/>
      <c r="H97" s="334"/>
      <c r="I97" s="335"/>
      <c r="J97" s="336" t="s">
        <v>555</v>
      </c>
      <c r="K97" s="337"/>
      <c r="O97" s="195" t="str">
        <f>IF((B93*B89)+(C93*C89)+(D93*D89)+(E93*E89)+(F93*F89)+(G93*G89)+(H93*H89)+(I93*I89)=B97,"CORRECT","ERROR")</f>
        <v>CORRECT</v>
      </c>
      <c r="P97" s="313" t="s">
        <v>487</v>
      </c>
      <c r="Q97" s="314"/>
      <c r="R97" s="314"/>
      <c r="S97" s="315"/>
    </row>
    <row r="98" spans="1:19" ht="28.5" customHeight="1" thickBot="1">
      <c r="A98" s="153" t="s">
        <v>211</v>
      </c>
      <c r="B98" s="338">
        <f>SUM(B96:I96)</f>
        <v>0</v>
      </c>
      <c r="C98" s="339"/>
      <c r="D98" s="339"/>
      <c r="E98" s="339"/>
      <c r="F98" s="339"/>
      <c r="G98" s="339"/>
      <c r="H98" s="339"/>
      <c r="I98" s="340"/>
      <c r="J98" s="341" t="s">
        <v>556</v>
      </c>
      <c r="K98" s="342"/>
      <c r="O98" s="196" t="e">
        <f>IF((B94*B89)+(C94*C89)+(D94*D89)+(E94*E89)+(F94*F89)+(G94*G89)+(H94*H89)+(I94*I89)=B98,"CORRECT","ERROR")</f>
        <v>#VALUE!</v>
      </c>
      <c r="P98" s="316" t="s">
        <v>488</v>
      </c>
      <c r="Q98" s="317"/>
      <c r="R98" s="317"/>
      <c r="S98" s="318"/>
    </row>
    <row r="99" spans="1:19" ht="17.25" customHeight="1" thickTop="1">
      <c r="A99" s="9"/>
      <c r="B99" s="42"/>
      <c r="C99" s="42"/>
      <c r="D99" s="42"/>
      <c r="E99" s="42"/>
      <c r="F99" s="42"/>
      <c r="G99" s="42"/>
      <c r="H99" s="42"/>
      <c r="I99" s="42"/>
      <c r="J99" s="42"/>
      <c r="K99" s="42"/>
    </row>
    <row r="100" spans="1:19" ht="17.25" customHeight="1" thickBot="1">
      <c r="A100" s="9"/>
      <c r="B100" s="42"/>
      <c r="C100" s="42"/>
      <c r="D100" s="42"/>
      <c r="E100" s="42"/>
      <c r="F100" s="42"/>
      <c r="G100" s="42"/>
      <c r="H100" s="42"/>
      <c r="I100" s="42"/>
      <c r="J100" s="42"/>
      <c r="K100" s="42"/>
    </row>
    <row r="101" spans="1:19" ht="21.75" thickTop="1" thickBot="1">
      <c r="A101" s="344" t="s">
        <v>302</v>
      </c>
      <c r="B101" s="345"/>
      <c r="C101" s="345"/>
      <c r="D101" s="345"/>
      <c r="E101" s="345"/>
      <c r="F101" s="345"/>
      <c r="G101" s="345"/>
      <c r="H101" s="345"/>
      <c r="I101" s="346"/>
      <c r="J101" s="151"/>
    </row>
    <row r="102" spans="1:19" ht="13.5" thickTop="1">
      <c r="B102" s="13"/>
      <c r="C102" s="13"/>
      <c r="D102" s="13"/>
      <c r="E102" s="13"/>
      <c r="F102" s="13"/>
      <c r="G102" s="13"/>
      <c r="H102" s="13"/>
      <c r="I102" s="13"/>
      <c r="J102" s="154"/>
    </row>
    <row r="103" spans="1:19" ht="21" customHeight="1" thickBot="1">
      <c r="A103" s="155"/>
      <c r="B103" s="209" t="str">
        <f>+$B$5</f>
        <v>"GHGRP Facility Name"</v>
      </c>
      <c r="C103" s="209" t="str">
        <f>+$C$5</f>
        <v>"GHGRP Facility Name"</v>
      </c>
      <c r="D103" s="209" t="str">
        <f>+$D$5</f>
        <v>"GHGRP Facility Name"</v>
      </c>
      <c r="E103" s="209" t="str">
        <f>+$E$5</f>
        <v>"GHGRP Facility Name"</v>
      </c>
      <c r="F103" s="209" t="str">
        <f>+$F$5</f>
        <v>"GHGRP Facility Name"</v>
      </c>
      <c r="G103" s="209" t="str">
        <f>+$G$5</f>
        <v>"GHGRP Facility Name"</v>
      </c>
      <c r="H103" s="209" t="str">
        <f>+$H$5</f>
        <v>"GHGRP Facility Name"</v>
      </c>
      <c r="I103" s="209" t="str">
        <f>+$I$5</f>
        <v>"GHGRP Facility Name"</v>
      </c>
      <c r="J103" s="197" t="s">
        <v>212</v>
      </c>
      <c r="K103" s="2"/>
    </row>
    <row r="104" spans="1:19" ht="18.75" thickTop="1">
      <c r="A104" s="322" t="s">
        <v>213</v>
      </c>
      <c r="B104" s="323"/>
      <c r="C104" s="323"/>
      <c r="D104" s="323"/>
      <c r="E104" s="323"/>
      <c r="F104" s="323"/>
      <c r="G104" s="323"/>
      <c r="H104" s="323"/>
      <c r="I104" s="323"/>
      <c r="J104" s="324"/>
      <c r="K104" s="2"/>
    </row>
    <row r="105" spans="1:19" ht="53.25" customHeight="1" thickBot="1">
      <c r="A105" s="104" t="s">
        <v>214</v>
      </c>
      <c r="B105" s="198" t="str">
        <f>IFERROR(B75/(B95*'Emission Factor References'!$D$10),"Needs Data")</f>
        <v>Needs Data</v>
      </c>
      <c r="C105" s="198" t="str">
        <f>IFERROR(C75/(C95*'Emission Factor References'!$D$10),"Needs Data")</f>
        <v>Needs Data</v>
      </c>
      <c r="D105" s="198" t="str">
        <f>IFERROR(D75/(D95*'Emission Factor References'!$D$10),"Needs Data")</f>
        <v>Needs Data</v>
      </c>
      <c r="E105" s="198" t="str">
        <f>IFERROR(E75/(E95*'Emission Factor References'!$D$10),"Needs Data")</f>
        <v>Needs Data</v>
      </c>
      <c r="F105" s="198" t="str">
        <f>IFERROR(F75/(F95*'Emission Factor References'!$D$10),"Needs Data")</f>
        <v>Needs Data</v>
      </c>
      <c r="G105" s="198" t="str">
        <f>IFERROR(G75/(G95*'Emission Factor References'!$D$10),"Needs Data")</f>
        <v>Needs Data</v>
      </c>
      <c r="H105" s="198" t="str">
        <f>IFERROR(H75/(H95*'Emission Factor References'!$D$10),"Needs Data")</f>
        <v>Needs Data</v>
      </c>
      <c r="I105" s="198" t="str">
        <f>IFERROR(I75/(I95*'Emission Factor References'!$D$10),"Needs Data")</f>
        <v>Needs Data</v>
      </c>
      <c r="J105" s="328" t="s">
        <v>442</v>
      </c>
      <c r="K105" s="2"/>
    </row>
    <row r="106" spans="1:19" ht="57" customHeight="1" thickTop="1" thickBot="1">
      <c r="A106" s="104" t="s">
        <v>215</v>
      </c>
      <c r="B106" s="198" t="str">
        <f>IFERROR(B75/(B96*'Emission Factor References'!$D$10),"Needs Data")</f>
        <v>Needs Data</v>
      </c>
      <c r="C106" s="198" t="str">
        <f>IFERROR(C75/(C96*'Emission Factor References'!$D$10),"Needs Data")</f>
        <v>Needs Data</v>
      </c>
      <c r="D106" s="198" t="str">
        <f>IFERROR(D75/(D96*'Emission Factor References'!$D$10),"Needs Data")</f>
        <v>Needs Data</v>
      </c>
      <c r="E106" s="198" t="str">
        <f>IFERROR(E75/(E96*'Emission Factor References'!$D$10),"Needs Data")</f>
        <v>Needs Data</v>
      </c>
      <c r="F106" s="198" t="str">
        <f>IFERROR(F75/(F96*'Emission Factor References'!$D$10),"Needs Data")</f>
        <v>Needs Data</v>
      </c>
      <c r="G106" s="198" t="str">
        <f>IFERROR(G75/(G96*'Emission Factor References'!$D$10),"Needs Data")</f>
        <v>Needs Data</v>
      </c>
      <c r="H106" s="198" t="str">
        <f>IFERROR(H75/(H96*'Emission Factor References'!$D$10),"Needs Data")</f>
        <v>Needs Data</v>
      </c>
      <c r="I106" s="198" t="str">
        <f>IFERROR(I75/(I96*'Emission Factor References'!$D$10),"Needs Data")</f>
        <v>Needs Data</v>
      </c>
      <c r="J106" s="343"/>
      <c r="K106" s="2"/>
      <c r="O106" s="194" t="s">
        <v>490</v>
      </c>
      <c r="P106" s="158"/>
      <c r="Q106" s="158"/>
      <c r="R106" s="98"/>
      <c r="S106" s="210"/>
    </row>
    <row r="107" spans="1:19" ht="48" customHeight="1" thickTop="1">
      <c r="A107" s="104" t="s">
        <v>216</v>
      </c>
      <c r="B107" s="325" t="str">
        <f>IFERROR(B81/(B97*'Emission Factor References'!$D$10),"Needs Data")</f>
        <v>Needs Data</v>
      </c>
      <c r="C107" s="326"/>
      <c r="D107" s="326"/>
      <c r="E107" s="326"/>
      <c r="F107" s="326"/>
      <c r="G107" s="326"/>
      <c r="H107" s="326"/>
      <c r="I107" s="327"/>
      <c r="J107" s="328" t="s">
        <v>443</v>
      </c>
      <c r="K107" s="2"/>
      <c r="O107" s="195" t="str">
        <f>IF(SUM(B105:I105)=B107,"CORRECT","ERROR")</f>
        <v>ERROR</v>
      </c>
      <c r="P107" s="313" t="s">
        <v>489</v>
      </c>
      <c r="Q107" s="314"/>
      <c r="R107" s="314"/>
      <c r="S107" s="315"/>
    </row>
    <row r="108" spans="1:19" ht="61.5" customHeight="1" thickBot="1">
      <c r="A108" s="153" t="s">
        <v>217</v>
      </c>
      <c r="B108" s="330" t="str">
        <f>IFERROR(B81/(B98*'Emission Factor References'!$D$10),"Needs Data")</f>
        <v>Needs Data</v>
      </c>
      <c r="C108" s="331"/>
      <c r="D108" s="331"/>
      <c r="E108" s="331"/>
      <c r="F108" s="331"/>
      <c r="G108" s="331"/>
      <c r="H108" s="331"/>
      <c r="I108" s="332"/>
      <c r="J108" s="329"/>
      <c r="K108" s="2"/>
      <c r="O108" s="196" t="str">
        <f>IF(SUM(B106:I106)=B108,"CORRECT","ERROR")</f>
        <v>ERROR</v>
      </c>
      <c r="P108" s="316" t="s">
        <v>489</v>
      </c>
      <c r="Q108" s="317"/>
      <c r="R108" s="317"/>
      <c r="S108" s="318"/>
    </row>
    <row r="109" spans="1:19" ht="18.75" thickTop="1">
      <c r="A109" s="319" t="s">
        <v>218</v>
      </c>
      <c r="B109" s="320"/>
      <c r="C109" s="320"/>
      <c r="D109" s="320"/>
      <c r="E109" s="320"/>
      <c r="F109" s="320"/>
      <c r="G109" s="320"/>
      <c r="H109" s="320"/>
      <c r="I109" s="320"/>
      <c r="J109" s="321"/>
      <c r="K109" s="2"/>
    </row>
    <row r="110" spans="1:19" ht="61.5" customHeight="1" thickBot="1">
      <c r="A110" s="104" t="s">
        <v>214</v>
      </c>
      <c r="B110" s="198" t="str">
        <f>IFERROR(B76/(B95*'Emission Factor References'!$D$10),"Needs Data")</f>
        <v>Needs Data</v>
      </c>
      <c r="C110" s="198" t="str">
        <f>IFERROR(C76/(C95*'Emission Factor References'!$D$10),"Needs Data")</f>
        <v>Needs Data</v>
      </c>
      <c r="D110" s="198" t="str">
        <f>IFERROR(D76/(D95*'Emission Factor References'!$D$10),"Needs Data")</f>
        <v>Needs Data</v>
      </c>
      <c r="E110" s="198" t="str">
        <f>IFERROR(E76/(E95*'Emission Factor References'!$D$10),"Needs Data")</f>
        <v>Needs Data</v>
      </c>
      <c r="F110" s="198" t="str">
        <f>IFERROR(F76/(F95*'Emission Factor References'!$D$10),"Needs Data")</f>
        <v>Needs Data</v>
      </c>
      <c r="G110" s="198" t="str">
        <f>IFERROR(G76/(G95*'Emission Factor References'!$D$10),"Needs Data")</f>
        <v>Needs Data</v>
      </c>
      <c r="H110" s="198" t="str">
        <f>IFERROR(H76/(H95*'Emission Factor References'!$D$10),"Needs Data")</f>
        <v>Needs Data</v>
      </c>
      <c r="I110" s="198" t="str">
        <f>IFERROR(I76/(I95*'Emission Factor References'!$D$10),"Needs Data")</f>
        <v>Needs Data</v>
      </c>
      <c r="J110" s="328" t="s">
        <v>444</v>
      </c>
      <c r="K110" s="2"/>
    </row>
    <row r="111" spans="1:19" ht="61.5" customHeight="1" thickTop="1" thickBot="1">
      <c r="A111" s="104" t="s">
        <v>215</v>
      </c>
      <c r="B111" s="198" t="str">
        <f>IFERROR(B76/(B96*'Emission Factor References'!$D$10),"Needs Data")</f>
        <v>Needs Data</v>
      </c>
      <c r="C111" s="198" t="str">
        <f>IFERROR(C76/(C96*'Emission Factor References'!$D$10),"Needs Data")</f>
        <v>Needs Data</v>
      </c>
      <c r="D111" s="198" t="str">
        <f>IFERROR(D76/(D96*'Emission Factor References'!$D$10),"Needs Data")</f>
        <v>Needs Data</v>
      </c>
      <c r="E111" s="198" t="str">
        <f>IFERROR(E76/(E96*'Emission Factor References'!$D$10),"Needs Data")</f>
        <v>Needs Data</v>
      </c>
      <c r="F111" s="198" t="str">
        <f>IFERROR(F76/(F96*'Emission Factor References'!$D$10),"Needs Data")</f>
        <v>Needs Data</v>
      </c>
      <c r="G111" s="198" t="str">
        <f>IFERROR(G76/(G96*'Emission Factor References'!$D$10),"Needs Data")</f>
        <v>Needs Data</v>
      </c>
      <c r="H111" s="198" t="str">
        <f>IFERROR(H76/(H96*'Emission Factor References'!$D$10),"Needs Data")</f>
        <v>Needs Data</v>
      </c>
      <c r="I111" s="198" t="str">
        <f>IFERROR(I76/(I96*'Emission Factor References'!$D$10),"Needs Data")</f>
        <v>Needs Data</v>
      </c>
      <c r="J111" s="343"/>
      <c r="K111" s="2"/>
      <c r="O111" s="194" t="s">
        <v>491</v>
      </c>
      <c r="P111" s="158"/>
      <c r="Q111" s="158"/>
      <c r="R111" s="98"/>
      <c r="S111" s="210"/>
    </row>
    <row r="112" spans="1:19" ht="35.1" customHeight="1" thickTop="1">
      <c r="A112" s="104" t="s">
        <v>216</v>
      </c>
      <c r="B112" s="325" t="str">
        <f>IFERROR(B82/(B97*'Emission Factor References'!$D$10),"Needs Data")</f>
        <v>Needs Data</v>
      </c>
      <c r="C112" s="326"/>
      <c r="D112" s="326"/>
      <c r="E112" s="326"/>
      <c r="F112" s="326"/>
      <c r="G112" s="326"/>
      <c r="H112" s="326"/>
      <c r="I112" s="327"/>
      <c r="J112" s="328" t="s">
        <v>445</v>
      </c>
      <c r="K112"/>
      <c r="L112"/>
      <c r="M112"/>
      <c r="N112"/>
      <c r="O112" s="195" t="str">
        <f>IF(SUM(B110:I110)=B112,"CORRECT","ERROR")</f>
        <v>ERROR</v>
      </c>
      <c r="P112" s="313" t="s">
        <v>489</v>
      </c>
      <c r="Q112" s="314"/>
      <c r="R112" s="314"/>
      <c r="S112" s="315"/>
    </row>
    <row r="113" spans="1:19" ht="33.6" customHeight="1" thickBot="1">
      <c r="A113" s="153" t="s">
        <v>217</v>
      </c>
      <c r="B113" s="330" t="str">
        <f>IFERROR(B82/(B98*'Emission Factor References'!$D$10),"Needs Data")</f>
        <v>Needs Data</v>
      </c>
      <c r="C113" s="331"/>
      <c r="D113" s="331"/>
      <c r="E113" s="331"/>
      <c r="F113" s="331"/>
      <c r="G113" s="331"/>
      <c r="H113" s="331"/>
      <c r="I113" s="332"/>
      <c r="J113" s="329"/>
      <c r="K113"/>
      <c r="L113"/>
      <c r="M113"/>
      <c r="N113"/>
      <c r="O113" s="196" t="str">
        <f>IF(SUM(B111:I111)=B113,"CORRECT","ERROR")</f>
        <v>ERROR</v>
      </c>
      <c r="P113" s="316" t="s">
        <v>489</v>
      </c>
      <c r="Q113" s="317"/>
      <c r="R113" s="317"/>
      <c r="S113" s="318"/>
    </row>
    <row r="114" spans="1:19" ht="15.75" thickTop="1">
      <c r="J114"/>
      <c r="K114"/>
      <c r="L114"/>
      <c r="M114"/>
      <c r="N114"/>
    </row>
  </sheetData>
  <sheetProtection algorithmName="SHA-512" hashValue="ZWYLdKijh3zkVoa4u74XA5XlpKQlaPJzMG713Kgyn8YwZESiBlYIm045Z+YfNnTydMnvjaHx8GG/VewaYseKaw==" saltValue="S/ylAtXRs+gg6pPQ5hiG3A==" spinCount="100000" sheet="1" objects="1" scenarios="1"/>
  <mergeCells count="77">
    <mergeCell ref="B1:E1"/>
    <mergeCell ref="J88:K88"/>
    <mergeCell ref="J90:K90"/>
    <mergeCell ref="J91:K91"/>
    <mergeCell ref="J92:K92"/>
    <mergeCell ref="A44:I44"/>
    <mergeCell ref="A72:I72"/>
    <mergeCell ref="A78:I78"/>
    <mergeCell ref="A84:I84"/>
    <mergeCell ref="B80:I80"/>
    <mergeCell ref="B81:I81"/>
    <mergeCell ref="J26:K26"/>
    <mergeCell ref="J27:K27"/>
    <mergeCell ref="J32:K32"/>
    <mergeCell ref="J31:K31"/>
    <mergeCell ref="J39:K39"/>
    <mergeCell ref="J42:K42"/>
    <mergeCell ref="J40:K40"/>
    <mergeCell ref="J38:K38"/>
    <mergeCell ref="J33:K33"/>
    <mergeCell ref="J34:K34"/>
    <mergeCell ref="J35:K35"/>
    <mergeCell ref="J36:K36"/>
    <mergeCell ref="B4:I4"/>
    <mergeCell ref="B18:I18"/>
    <mergeCell ref="J18:K18"/>
    <mergeCell ref="J20:K20"/>
    <mergeCell ref="J21:K21"/>
    <mergeCell ref="J28:K28"/>
    <mergeCell ref="J29:K29"/>
    <mergeCell ref="J30:K30"/>
    <mergeCell ref="J24:K24"/>
    <mergeCell ref="J25:K25"/>
    <mergeCell ref="A2:I2"/>
    <mergeCell ref="A16:I16"/>
    <mergeCell ref="B82:I82"/>
    <mergeCell ref="J110:J111"/>
    <mergeCell ref="J89:K89"/>
    <mergeCell ref="J93:K93"/>
    <mergeCell ref="J94:K94"/>
    <mergeCell ref="J95:K95"/>
    <mergeCell ref="B86:I86"/>
    <mergeCell ref="J87:K87"/>
    <mergeCell ref="J96:K96"/>
    <mergeCell ref="B46:I46"/>
    <mergeCell ref="J19:K19"/>
    <mergeCell ref="J37:K37"/>
    <mergeCell ref="J22:K22"/>
    <mergeCell ref="J23:K23"/>
    <mergeCell ref="P13:S13"/>
    <mergeCell ref="P14:S14"/>
    <mergeCell ref="P70:S70"/>
    <mergeCell ref="P71:S71"/>
    <mergeCell ref="B112:I112"/>
    <mergeCell ref="J112:J113"/>
    <mergeCell ref="B113:I113"/>
    <mergeCell ref="B97:I97"/>
    <mergeCell ref="J97:K97"/>
    <mergeCell ref="B98:I98"/>
    <mergeCell ref="J98:K98"/>
    <mergeCell ref="B107:I107"/>
    <mergeCell ref="J107:J108"/>
    <mergeCell ref="B108:I108"/>
    <mergeCell ref="J105:J106"/>
    <mergeCell ref="A101:I101"/>
    <mergeCell ref="P75:S75"/>
    <mergeCell ref="P76:S76"/>
    <mergeCell ref="P81:S81"/>
    <mergeCell ref="P82:S82"/>
    <mergeCell ref="P97:S97"/>
    <mergeCell ref="P112:S112"/>
    <mergeCell ref="P113:S113"/>
    <mergeCell ref="P98:S98"/>
    <mergeCell ref="A109:J109"/>
    <mergeCell ref="A104:J104"/>
    <mergeCell ref="P107:S107"/>
    <mergeCell ref="P108:S108"/>
  </mergeCells>
  <pageMargins left="0.7" right="0.7" top="0.75" bottom="0.75" header="0.3" footer="0.3"/>
  <pageSetup orientation="portrait" horizontalDpi="300" verticalDpi="300" r:id="rId1"/>
  <ignoredErrors>
    <ignoredError sqref="B59:J59" formula="1"/>
    <ignoredError sqref="B36 B93 C93:I93" formulaRange="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85B33162-A0F4-4E39-B9DC-288DB8F8176F}">
          <x14:formula1>
            <xm:f>'Lists (used for dropdowns)'!$B$6:$B$56</xm:f>
          </x14:formula1>
          <xm:sqref>B88:I88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947B3-AF8F-4793-BF71-672536FF435C}">
  <sheetPr>
    <tabColor theme="8"/>
  </sheetPr>
  <dimension ref="A1:S120"/>
  <sheetViews>
    <sheetView topLeftCell="A19" zoomScaleNormal="100" workbookViewId="0"/>
  </sheetViews>
  <sheetFormatPr defaultColWidth="8.7109375" defaultRowHeight="12.75"/>
  <cols>
    <col min="1" max="1" width="48.140625" style="1" customWidth="1"/>
    <col min="2" max="9" width="27.140625" style="2" bestFit="1" customWidth="1"/>
    <col min="10" max="10" width="46.140625" style="2" customWidth="1"/>
    <col min="11" max="11" width="65.28515625" style="1" customWidth="1"/>
    <col min="12" max="14" width="8.7109375" style="2"/>
    <col min="15" max="15" width="39.5703125" style="2" customWidth="1"/>
    <col min="16" max="16" width="13.42578125" style="2" customWidth="1"/>
    <col min="17" max="17" width="11.85546875" style="2" customWidth="1"/>
    <col min="18" max="18" width="10.28515625" style="2" customWidth="1"/>
    <col min="19" max="16384" width="8.7109375" style="2"/>
  </cols>
  <sheetData>
    <row r="1" spans="1:11" ht="114" customHeight="1" thickTop="1" thickBot="1">
      <c r="A1" s="188" t="str">
        <f>+IF('Company Information'!B5&lt;&gt;"","Company:  "&amp;'Company Information'!B5, "Company: "&amp;"No Entry")</f>
        <v>Company:  Natural Gas Distribution Company A</v>
      </c>
      <c r="B1" s="368" t="s">
        <v>515</v>
      </c>
      <c r="C1" s="368"/>
      <c r="D1" s="368"/>
      <c r="E1" s="368"/>
      <c r="F1" s="94"/>
      <c r="G1" s="94"/>
      <c r="H1" s="95"/>
      <c r="I1" s="95"/>
      <c r="J1" s="51"/>
      <c r="K1" s="52"/>
    </row>
    <row r="2" spans="1:11" ht="21.75" thickTop="1" thickBot="1">
      <c r="A2" s="347" t="s">
        <v>446</v>
      </c>
      <c r="B2" s="348"/>
      <c r="C2" s="348"/>
      <c r="D2" s="348"/>
      <c r="E2" s="348"/>
      <c r="F2" s="348"/>
      <c r="G2" s="348"/>
      <c r="H2" s="348"/>
      <c r="I2" s="349"/>
      <c r="J2" s="98"/>
      <c r="K2" s="99"/>
    </row>
    <row r="3" spans="1:11" s="11" customFormat="1" ht="18.75" thickTop="1">
      <c r="A3" s="100" t="s">
        <v>101</v>
      </c>
      <c r="B3" s="16"/>
      <c r="C3" s="16"/>
      <c r="D3" s="16"/>
      <c r="E3" s="16"/>
      <c r="F3" s="16"/>
      <c r="G3" s="16"/>
      <c r="H3" s="16"/>
      <c r="I3" s="16"/>
      <c r="J3" s="12"/>
      <c r="K3" s="101"/>
    </row>
    <row r="4" spans="1:11" s="3" customFormat="1">
      <c r="A4" s="102" t="s">
        <v>102</v>
      </c>
      <c r="B4" s="365" t="s">
        <v>103</v>
      </c>
      <c r="C4" s="366"/>
      <c r="D4" s="366"/>
      <c r="E4" s="366"/>
      <c r="F4" s="366"/>
      <c r="G4" s="366"/>
      <c r="H4" s="366"/>
      <c r="I4" s="367"/>
      <c r="J4" s="45" t="s">
        <v>104</v>
      </c>
      <c r="K4" s="103" t="s">
        <v>105</v>
      </c>
    </row>
    <row r="5" spans="1:11" s="3" customFormat="1">
      <c r="A5" s="102"/>
      <c r="B5" s="190" t="str">
        <f t="array" ref="B5:I5">TRANSPOSE('Company Information'!E8:E15)</f>
        <v>"Non-GHGRP Facility Name"</v>
      </c>
      <c r="C5" s="190" t="str">
        <v>"Non-GHGRP Facility Name"</v>
      </c>
      <c r="D5" s="190" t="str">
        <v>"Non-GHGRP Facility Name"</v>
      </c>
      <c r="E5" s="190" t="str">
        <v>"Non-GHGRP Facility Name"</v>
      </c>
      <c r="F5" s="190" t="str">
        <v>"Non-GHGRP Facility Name"</v>
      </c>
      <c r="G5" s="190" t="str">
        <v>"Non-GHGRP Facility Name"</v>
      </c>
      <c r="H5" s="190" t="str">
        <v>"Non-GHGRP Facility Name"</v>
      </c>
      <c r="I5" s="190" t="str">
        <v>"Non-GHGRP Facility Name"</v>
      </c>
      <c r="J5" s="45"/>
      <c r="K5" s="103"/>
    </row>
    <row r="6" spans="1:11" ht="89.25">
      <c r="A6" s="39" t="s">
        <v>219</v>
      </c>
      <c r="B6" s="199"/>
      <c r="C6" s="199"/>
      <c r="D6" s="199"/>
      <c r="E6" s="200"/>
      <c r="F6" s="199"/>
      <c r="G6" s="199"/>
      <c r="H6" s="200"/>
      <c r="I6" s="200"/>
      <c r="J6" s="6" t="s">
        <v>107</v>
      </c>
      <c r="K6" s="105" t="s">
        <v>108</v>
      </c>
    </row>
    <row r="7" spans="1:11">
      <c r="A7" s="39" t="s">
        <v>174</v>
      </c>
      <c r="B7" s="156" t="str">
        <f>IF(B26=0,"Complete Section 2",B26*'Emission Factor References'!$D$22/1000)</f>
        <v>Complete Section 2</v>
      </c>
      <c r="C7" s="156" t="str">
        <f>IF(C26=0,"Complete Section 2",C26*'Emission Factor References'!$D$22/1000)</f>
        <v>Complete Section 2</v>
      </c>
      <c r="D7" s="156" t="str">
        <f>IF(D26=0,"Complete Section 2",D26*'Emission Factor References'!$D$22/1000)</f>
        <v>Complete Section 2</v>
      </c>
      <c r="E7" s="156" t="str">
        <f>IF(E26=0,"Complete Section 2",E26*'Emission Factor References'!$D$22/1000)</f>
        <v>Complete Section 2</v>
      </c>
      <c r="F7" s="156" t="str">
        <f>IF(F26=0,"Complete Section 2",F26*'Emission Factor References'!$D$22/1000)</f>
        <v>Complete Section 2</v>
      </c>
      <c r="G7" s="156" t="str">
        <f>IF(G26=0,"Complete Section 2",G26*'Emission Factor References'!$D$22/1000)</f>
        <v>Complete Section 2</v>
      </c>
      <c r="H7" s="156" t="str">
        <f>IF(H26=0,"Complete Section 2",H26*'Emission Factor References'!$D$22/1000)</f>
        <v>Complete Section 2</v>
      </c>
      <c r="I7" s="156" t="str">
        <f>IF(I26=0,"Complete Section 2",I26*'Emission Factor References'!$D$22/1000)</f>
        <v>Complete Section 2</v>
      </c>
      <c r="J7" s="6" t="s">
        <v>113</v>
      </c>
      <c r="K7" s="105" t="s">
        <v>220</v>
      </c>
    </row>
    <row r="8" spans="1:11">
      <c r="A8" s="39" t="s">
        <v>176</v>
      </c>
      <c r="B8" s="156" t="str">
        <f>IF(B27=0,"Complete Section 2",B27*'Emission Factor References'!$D$23/1000)</f>
        <v>Complete Section 2</v>
      </c>
      <c r="C8" s="156" t="str">
        <f>IF(C27=0,"Complete Section 2",C27*'Emission Factor References'!$D$23/1000)</f>
        <v>Complete Section 2</v>
      </c>
      <c r="D8" s="156" t="str">
        <f>IF(D27=0,"Complete Section 2",D27*'Emission Factor References'!$D$23/1000)</f>
        <v>Complete Section 2</v>
      </c>
      <c r="E8" s="156" t="str">
        <f>IF(E27=0,"Complete Section 2",E27*'Emission Factor References'!$D$23/1000)</f>
        <v>Complete Section 2</v>
      </c>
      <c r="F8" s="156" t="str">
        <f>IF(F27=0,"Complete Section 2",F27*'Emission Factor References'!$D$23/1000)</f>
        <v>Complete Section 2</v>
      </c>
      <c r="G8" s="156" t="str">
        <f>IF(G27=0,"Complete Section 2",G27*'Emission Factor References'!$D$23/1000)</f>
        <v>Complete Section 2</v>
      </c>
      <c r="H8" s="156" t="str">
        <f>IF(H27=0,"Complete Section 2",H27*'Emission Factor References'!$D$23/1000)</f>
        <v>Complete Section 2</v>
      </c>
      <c r="I8" s="156" t="str">
        <f>IF(I27=0,"Complete Section 2",I27*'Emission Factor References'!$D$23/1000)</f>
        <v>Complete Section 2</v>
      </c>
      <c r="J8" s="6" t="s">
        <v>113</v>
      </c>
      <c r="K8" s="105" t="s">
        <v>220</v>
      </c>
    </row>
    <row r="9" spans="1:11">
      <c r="A9" s="39" t="s">
        <v>177</v>
      </c>
      <c r="B9" s="156" t="str">
        <f>IF(B28=0,"Complete Section 2",B28*'Emission Factor References'!$D$24/1000)</f>
        <v>Complete Section 2</v>
      </c>
      <c r="C9" s="156" t="str">
        <f>IF(C28=0,"Complete Section 2",C28*'Emission Factor References'!$D$24/1000)</f>
        <v>Complete Section 2</v>
      </c>
      <c r="D9" s="156" t="str">
        <f>IF(D28=0,"Complete Section 2",D28*'Emission Factor References'!$D$24/1000)</f>
        <v>Complete Section 2</v>
      </c>
      <c r="E9" s="156" t="str">
        <f>IF(E28=0,"Complete Section 2",E28*'Emission Factor References'!$D$24/1000)</f>
        <v>Complete Section 2</v>
      </c>
      <c r="F9" s="156" t="str">
        <f>IF(F28=0,"Complete Section 2",F28*'Emission Factor References'!$D$24/1000)</f>
        <v>Complete Section 2</v>
      </c>
      <c r="G9" s="156" t="str">
        <f>IF(G28=0,"Complete Section 2",G28*'Emission Factor References'!$D$24/1000)</f>
        <v>Complete Section 2</v>
      </c>
      <c r="H9" s="156" t="str">
        <f>IF(H28=0,"Complete Section 2",H28*'Emission Factor References'!$D$24/1000)</f>
        <v>Complete Section 2</v>
      </c>
      <c r="I9" s="156" t="str">
        <f>IF(I28=0,"Complete Section 2",I28*'Emission Factor References'!$D$24/1000)</f>
        <v>Complete Section 2</v>
      </c>
      <c r="J9" s="6" t="s">
        <v>113</v>
      </c>
      <c r="K9" s="105" t="s">
        <v>220</v>
      </c>
    </row>
    <row r="10" spans="1:11">
      <c r="A10" s="39" t="s">
        <v>178</v>
      </c>
      <c r="B10" s="156" t="str">
        <f>IF(B29=0,"Complete Section 2",B29*'Emission Factor References'!$D$25/1000)</f>
        <v>Complete Section 2</v>
      </c>
      <c r="C10" s="156" t="str">
        <f>IF(C29=0,"Complete Section 2",C29*'Emission Factor References'!$D$25/1000)</f>
        <v>Complete Section 2</v>
      </c>
      <c r="D10" s="156" t="str">
        <f>IF(D29=0,"Complete Section 2",D29*'Emission Factor References'!$D$25/1000)</f>
        <v>Complete Section 2</v>
      </c>
      <c r="E10" s="156" t="str">
        <f>IF(E29=0,"Complete Section 2",E29*'Emission Factor References'!$D$25/1000)</f>
        <v>Complete Section 2</v>
      </c>
      <c r="F10" s="156" t="str">
        <f>IF(F29=0,"Complete Section 2",F29*'Emission Factor References'!$D$25/1000)</f>
        <v>Complete Section 2</v>
      </c>
      <c r="G10" s="156" t="str">
        <f>IF(G29=0,"Complete Section 2",G29*'Emission Factor References'!$D$25/1000)</f>
        <v>Complete Section 2</v>
      </c>
      <c r="H10" s="156" t="str">
        <f>IF(H29=0,"Complete Section 2",H29*'Emission Factor References'!$D$25/1000)</f>
        <v>Complete Section 2</v>
      </c>
      <c r="I10" s="156" t="str">
        <f>IF(I29=0,"Complete Section 2",I29*'Emission Factor References'!$D$25/1000)</f>
        <v>Complete Section 2</v>
      </c>
      <c r="J10" s="6" t="s">
        <v>113</v>
      </c>
      <c r="K10" s="105" t="s">
        <v>220</v>
      </c>
    </row>
    <row r="11" spans="1:11">
      <c r="A11" s="39" t="s">
        <v>186</v>
      </c>
      <c r="B11" s="156" t="str">
        <f>IF(B34=0,"Complete Section 2",B34*'Emission Factor References'!$D$26/1000)</f>
        <v>Complete Section 2</v>
      </c>
      <c r="C11" s="156" t="str">
        <f>IF(C34=0,"Complete Section 2",C34*'Emission Factor References'!$D$26/1000)</f>
        <v>Complete Section 2</v>
      </c>
      <c r="D11" s="156" t="str">
        <f>IF(D34=0,"Complete Section 2",D34*'Emission Factor References'!$D$26/1000)</f>
        <v>Complete Section 2</v>
      </c>
      <c r="E11" s="156" t="str">
        <f>IF(E34=0,"Complete Section 2",E34*'Emission Factor References'!$D$26/1000)</f>
        <v>Complete Section 2</v>
      </c>
      <c r="F11" s="156" t="str">
        <f>IF(F34=0,"Complete Section 2",F34*'Emission Factor References'!$D$26/1000)</f>
        <v>Complete Section 2</v>
      </c>
      <c r="G11" s="156" t="str">
        <f>IF(G34=0,"Complete Section 2",G34*'Emission Factor References'!$D$26/1000)</f>
        <v>Complete Section 2</v>
      </c>
      <c r="H11" s="156" t="str">
        <f>IF(H34=0,"Complete Section 2",H34*'Emission Factor References'!$D$26/1000)</f>
        <v>Complete Section 2</v>
      </c>
      <c r="I11" s="156" t="str">
        <f>IF(I34=0,"Complete Section 2",I34*'Emission Factor References'!$D$26/1000)</f>
        <v>Complete Section 2</v>
      </c>
      <c r="J11" s="6" t="s">
        <v>113</v>
      </c>
      <c r="K11" s="105" t="s">
        <v>221</v>
      </c>
    </row>
    <row r="12" spans="1:11">
      <c r="A12" s="39" t="s">
        <v>188</v>
      </c>
      <c r="B12" s="156" t="str">
        <f>IF(B35=0,"Complete Section 2",B35*'Emission Factor References'!$D$27/1000)</f>
        <v>Complete Section 2</v>
      </c>
      <c r="C12" s="156" t="str">
        <f>IF(C35=0,"Complete Section 2",C35*#REF!/1000)</f>
        <v>Complete Section 2</v>
      </c>
      <c r="D12" s="156" t="str">
        <f>IF(D35=0,"Complete Section 2",D35*#REF!/1000)</f>
        <v>Complete Section 2</v>
      </c>
      <c r="E12" s="156" t="str">
        <f>IF(E35=0,"Complete Section 2",E35*#REF!/1000)</f>
        <v>Complete Section 2</v>
      </c>
      <c r="F12" s="156" t="str">
        <f>IF(F35=0,"Complete Section 2",F35*#REF!/1000)</f>
        <v>Complete Section 2</v>
      </c>
      <c r="G12" s="156" t="str">
        <f>IF(G35=0,"Complete Section 2",G35*#REF!/1000)</f>
        <v>Complete Section 2</v>
      </c>
      <c r="H12" s="156" t="str">
        <f>IF(H35=0,"Complete Section 2",H35*#REF!/1000)</f>
        <v>Complete Section 2</v>
      </c>
      <c r="I12" s="156" t="str">
        <f>IF(I35=0,"Complete Section 2",I35*#REF!/1000)</f>
        <v>Complete Section 2</v>
      </c>
      <c r="J12" s="6" t="s">
        <v>113</v>
      </c>
      <c r="K12" s="105" t="s">
        <v>221</v>
      </c>
    </row>
    <row r="13" spans="1:11">
      <c r="A13" s="39" t="s">
        <v>189</v>
      </c>
      <c r="B13" s="156" t="str">
        <f>IF(B36=0,"Complete Section 2",B36*'Emission Factor References'!$D$28/1000)</f>
        <v>Complete Section 2</v>
      </c>
      <c r="C13" s="156" t="str">
        <f>IF(C36=0,"Complete Section 2",C36*#REF!/1000)</f>
        <v>Complete Section 2</v>
      </c>
      <c r="D13" s="156" t="str">
        <f>IF(D36=0,"Complete Section 2",D36*#REF!/1000)</f>
        <v>Complete Section 2</v>
      </c>
      <c r="E13" s="156" t="str">
        <f>IF(E36=0,"Complete Section 2",E36*#REF!/1000)</f>
        <v>Complete Section 2</v>
      </c>
      <c r="F13" s="156" t="str">
        <f>IF(F36=0,"Complete Section 2",F36*#REF!/1000)</f>
        <v>Complete Section 2</v>
      </c>
      <c r="G13" s="156" t="str">
        <f>IF(G36=0,"Complete Section 2",G36*#REF!/1000)</f>
        <v>Complete Section 2</v>
      </c>
      <c r="H13" s="156" t="str">
        <f>IF(H36=0,"Complete Section 2",H36*#REF!/1000)</f>
        <v>Complete Section 2</v>
      </c>
      <c r="I13" s="156" t="str">
        <f>IF(I36=0,"Complete Section 2",I36*#REF!/1000)</f>
        <v>Complete Section 2</v>
      </c>
      <c r="J13" s="6" t="s">
        <v>113</v>
      </c>
      <c r="K13" s="105" t="s">
        <v>221</v>
      </c>
    </row>
    <row r="14" spans="1:11">
      <c r="A14" s="39" t="s">
        <v>190</v>
      </c>
      <c r="B14" s="156" t="str">
        <f>IF(B37=0,"Complete Section 2",B37*'Emission Factor References'!$D$29/1000)</f>
        <v>Complete Section 2</v>
      </c>
      <c r="C14" s="156" t="str">
        <f>IF(C37=0,"Complete Section 2",C37*#REF!/1000)</f>
        <v>Complete Section 2</v>
      </c>
      <c r="D14" s="156" t="str">
        <f>IF(D37=0,"Complete Section 2",D37*#REF!/1000)</f>
        <v>Complete Section 2</v>
      </c>
      <c r="E14" s="156" t="str">
        <f>IF(E37=0,"Complete Section 2",E37*#REF!/1000)</f>
        <v>Complete Section 2</v>
      </c>
      <c r="F14" s="156" t="str">
        <f>IF(F37=0,"Complete Section 2",F37*#REF!/1000)</f>
        <v>Complete Section 2</v>
      </c>
      <c r="G14" s="156" t="str">
        <f>IF(G37=0,"Complete Section 2",G37*#REF!/1000)</f>
        <v>Complete Section 2</v>
      </c>
      <c r="H14" s="156" t="str">
        <f>IF(H37=0,"Complete Section 2",H37*#REF!/1000)</f>
        <v>Complete Section 2</v>
      </c>
      <c r="I14" s="156" t="str">
        <f>IF(I37=0,"Complete Section 2",I37*#REF!/1000)</f>
        <v>Complete Section 2</v>
      </c>
      <c r="J14" s="6" t="s">
        <v>113</v>
      </c>
      <c r="K14" s="105" t="s">
        <v>221</v>
      </c>
    </row>
    <row r="15" spans="1:11" ht="38.25">
      <c r="A15" s="104" t="s">
        <v>115</v>
      </c>
      <c r="B15" s="201"/>
      <c r="C15" s="201"/>
      <c r="D15" s="201"/>
      <c r="E15" s="202"/>
      <c r="F15" s="201"/>
      <c r="G15" s="201"/>
      <c r="H15" s="202"/>
      <c r="I15" s="202"/>
      <c r="J15" s="6" t="s">
        <v>116</v>
      </c>
      <c r="K15" s="105" t="s">
        <v>117</v>
      </c>
    </row>
    <row r="16" spans="1:11" ht="25.5">
      <c r="A16" s="104" t="s">
        <v>118</v>
      </c>
      <c r="B16" s="201"/>
      <c r="C16" s="201"/>
      <c r="D16" s="201"/>
      <c r="E16" s="202"/>
      <c r="F16" s="201"/>
      <c r="G16" s="201"/>
      <c r="H16" s="202"/>
      <c r="I16" s="202"/>
      <c r="J16" s="6" t="s">
        <v>119</v>
      </c>
      <c r="K16" s="105" t="s">
        <v>120</v>
      </c>
    </row>
    <row r="17" spans="1:19" ht="26.25" thickBot="1">
      <c r="A17" s="104" t="s">
        <v>121</v>
      </c>
      <c r="B17" s="203"/>
      <c r="C17" s="201"/>
      <c r="D17" s="201"/>
      <c r="E17" s="202"/>
      <c r="F17" s="201"/>
      <c r="G17" s="201"/>
      <c r="H17" s="202"/>
      <c r="I17" s="202"/>
      <c r="J17" s="6" t="s">
        <v>122</v>
      </c>
      <c r="K17" s="105" t="s">
        <v>120</v>
      </c>
    </row>
    <row r="18" spans="1:19" ht="55.5" customHeight="1" thickTop="1" thickBot="1">
      <c r="A18" s="104" t="s">
        <v>123</v>
      </c>
      <c r="B18" s="203"/>
      <c r="C18" s="201"/>
      <c r="D18" s="201"/>
      <c r="E18" s="202"/>
      <c r="F18" s="201"/>
      <c r="G18" s="201"/>
      <c r="H18" s="202"/>
      <c r="I18" s="202"/>
      <c r="J18" s="6" t="s">
        <v>124</v>
      </c>
      <c r="K18" s="105" t="s">
        <v>120</v>
      </c>
      <c r="O18" s="194" t="s">
        <v>492</v>
      </c>
      <c r="P18"/>
      <c r="Q18"/>
    </row>
    <row r="19" spans="1:19" ht="31.5" customHeight="1" thickTop="1">
      <c r="A19" s="102" t="s">
        <v>125</v>
      </c>
      <c r="B19" s="96">
        <f>SUM(B6,B15:B18)</f>
        <v>0</v>
      </c>
      <c r="C19" s="96">
        <f t="shared" ref="C19:I19" si="0">SUM(C6,C15:C18)</f>
        <v>0</v>
      </c>
      <c r="D19" s="96">
        <f t="shared" si="0"/>
        <v>0</v>
      </c>
      <c r="E19" s="96">
        <f t="shared" si="0"/>
        <v>0</v>
      </c>
      <c r="F19" s="96">
        <f t="shared" si="0"/>
        <v>0</v>
      </c>
      <c r="G19" s="96">
        <f t="shared" si="0"/>
        <v>0</v>
      </c>
      <c r="H19" s="96">
        <f t="shared" si="0"/>
        <v>0</v>
      </c>
      <c r="I19" s="96">
        <f t="shared" si="0"/>
        <v>0</v>
      </c>
      <c r="J19" s="4"/>
      <c r="K19" s="106"/>
      <c r="O19" s="195" t="str">
        <f>IF(SUM(B6:I6,B15:I18)=SUM(B19:I19),"CORRECT","ERROR")</f>
        <v>CORRECT</v>
      </c>
      <c r="P19" s="313" t="s">
        <v>477</v>
      </c>
      <c r="Q19" s="314"/>
      <c r="R19" s="314"/>
      <c r="S19" s="315"/>
    </row>
    <row r="20" spans="1:19" ht="27" customHeight="1" thickBot="1">
      <c r="A20" s="107" t="s">
        <v>126</v>
      </c>
      <c r="B20" s="108">
        <f>SUM(B6:B18)</f>
        <v>0</v>
      </c>
      <c r="C20" s="108">
        <f t="shared" ref="C20:D20" si="1">SUM(C6:C18)</f>
        <v>0</v>
      </c>
      <c r="D20" s="108">
        <f t="shared" si="1"/>
        <v>0</v>
      </c>
      <c r="E20" s="108">
        <f>SUM(E6:E18)</f>
        <v>0</v>
      </c>
      <c r="F20" s="108">
        <f t="shared" ref="F20:G20" si="2">SUM(F6:F18)</f>
        <v>0</v>
      </c>
      <c r="G20" s="108">
        <f t="shared" si="2"/>
        <v>0</v>
      </c>
      <c r="H20" s="108">
        <f>SUM(H6:H18)</f>
        <v>0</v>
      </c>
      <c r="I20" s="108">
        <f>SUM(I6:I18)</f>
        <v>0</v>
      </c>
      <c r="J20" s="85"/>
      <c r="K20" s="87"/>
      <c r="O20" s="196" t="str">
        <f>IF(SUM(B6:I18)=SUM(B20:I20),"CORRECT","ERROR")</f>
        <v>CORRECT</v>
      </c>
      <c r="P20" s="316" t="s">
        <v>477</v>
      </c>
      <c r="Q20" s="317"/>
      <c r="R20" s="317"/>
      <c r="S20" s="318"/>
    </row>
    <row r="21" spans="1:19" ht="27" customHeight="1" thickTop="1" thickBot="1">
      <c r="A21" s="28"/>
      <c r="B21" s="97"/>
      <c r="C21" s="97"/>
      <c r="D21" s="97"/>
      <c r="E21" s="97"/>
      <c r="F21" s="97"/>
      <c r="G21" s="97"/>
      <c r="H21" s="97"/>
      <c r="I21" s="97"/>
    </row>
    <row r="22" spans="1:19" ht="21.75" thickTop="1" thickBot="1">
      <c r="A22" s="350" t="s">
        <v>288</v>
      </c>
      <c r="B22" s="351"/>
      <c r="C22" s="351"/>
      <c r="D22" s="351"/>
      <c r="E22" s="351"/>
      <c r="F22" s="351"/>
      <c r="G22" s="351"/>
      <c r="H22" s="351"/>
      <c r="I22" s="352"/>
      <c r="J22" s="98"/>
      <c r="K22" s="99"/>
    </row>
    <row r="23" spans="1:19" ht="18.75" thickTop="1">
      <c r="A23" s="100" t="s">
        <v>127</v>
      </c>
      <c r="B23" s="15"/>
      <c r="C23" s="15"/>
      <c r="D23" s="15"/>
      <c r="E23" s="15"/>
      <c r="F23" s="15"/>
      <c r="G23" s="15"/>
      <c r="H23" s="15"/>
      <c r="I23" s="15"/>
      <c r="J23" s="13"/>
      <c r="K23" s="146"/>
    </row>
    <row r="24" spans="1:19" s="3" customFormat="1" ht="15" customHeight="1">
      <c r="A24" s="102" t="s">
        <v>102</v>
      </c>
      <c r="B24" s="360" t="s">
        <v>128</v>
      </c>
      <c r="C24" s="360"/>
      <c r="D24" s="360"/>
      <c r="E24" s="360"/>
      <c r="F24" s="360"/>
      <c r="G24" s="360"/>
      <c r="H24" s="360"/>
      <c r="I24" s="360"/>
      <c r="J24" s="361" t="s">
        <v>129</v>
      </c>
      <c r="K24" s="381"/>
    </row>
    <row r="25" spans="1:19" s="3" customFormat="1" ht="15" customHeight="1">
      <c r="A25" s="102"/>
      <c r="B25" s="190" t="str">
        <f>+$B$5</f>
        <v>"Non-GHGRP Facility Name"</v>
      </c>
      <c r="C25" s="190" t="str">
        <f>+$C$5</f>
        <v>"Non-GHGRP Facility Name"</v>
      </c>
      <c r="D25" s="190" t="str">
        <f>+$D$5</f>
        <v>"Non-GHGRP Facility Name"</v>
      </c>
      <c r="E25" s="190" t="str">
        <f>+$E$5</f>
        <v>"Non-GHGRP Facility Name"</v>
      </c>
      <c r="F25" s="190" t="str">
        <f>+$F$5</f>
        <v>"Non-GHGRP Facility Name"</v>
      </c>
      <c r="G25" s="190" t="str">
        <f>+$G$5</f>
        <v>"Non-GHGRP Facility Name"</v>
      </c>
      <c r="H25" s="190" t="str">
        <f>+$H$5</f>
        <v>"Non-GHGRP Facility Name"</v>
      </c>
      <c r="I25" s="190" t="str">
        <f>+$I$5</f>
        <v>"Non-GHGRP Facility Name"</v>
      </c>
      <c r="J25" s="361"/>
      <c r="K25" s="381"/>
    </row>
    <row r="26" spans="1:19">
      <c r="A26" s="104" t="s">
        <v>130</v>
      </c>
      <c r="B26" s="204"/>
      <c r="C26" s="204"/>
      <c r="D26" s="204"/>
      <c r="E26" s="204"/>
      <c r="F26" s="204"/>
      <c r="G26" s="204"/>
      <c r="H26" s="204"/>
      <c r="I26" s="204"/>
      <c r="J26" s="363" t="s">
        <v>131</v>
      </c>
      <c r="K26" s="380"/>
    </row>
    <row r="27" spans="1:19">
      <c r="A27" s="104" t="s">
        <v>132</v>
      </c>
      <c r="B27" s="204"/>
      <c r="C27" s="204"/>
      <c r="D27" s="204"/>
      <c r="E27" s="204"/>
      <c r="F27" s="204"/>
      <c r="G27" s="204"/>
      <c r="H27" s="204"/>
      <c r="I27" s="204"/>
      <c r="J27" s="363" t="s">
        <v>133</v>
      </c>
      <c r="K27" s="380"/>
    </row>
    <row r="28" spans="1:19">
      <c r="A28" s="104" t="s">
        <v>134</v>
      </c>
      <c r="B28" s="204"/>
      <c r="C28" s="204"/>
      <c r="D28" s="204"/>
      <c r="E28" s="204"/>
      <c r="F28" s="204"/>
      <c r="G28" s="204"/>
      <c r="H28" s="204"/>
      <c r="I28" s="204"/>
      <c r="J28" s="363" t="s">
        <v>135</v>
      </c>
      <c r="K28" s="380"/>
    </row>
    <row r="29" spans="1:19">
      <c r="A29" s="104" t="s">
        <v>136</v>
      </c>
      <c r="B29" s="204"/>
      <c r="C29" s="204"/>
      <c r="D29" s="204"/>
      <c r="E29" s="204"/>
      <c r="F29" s="204"/>
      <c r="G29" s="204"/>
      <c r="H29" s="204"/>
      <c r="I29" s="204"/>
      <c r="J29" s="363" t="s">
        <v>137</v>
      </c>
      <c r="K29" s="380"/>
    </row>
    <row r="30" spans="1:19">
      <c r="A30" s="104" t="s">
        <v>138</v>
      </c>
      <c r="B30" s="204"/>
      <c r="C30" s="204"/>
      <c r="D30" s="204"/>
      <c r="E30" s="204"/>
      <c r="F30" s="204"/>
      <c r="G30" s="204"/>
      <c r="H30" s="204"/>
      <c r="I30" s="204"/>
      <c r="J30" s="363" t="s">
        <v>139</v>
      </c>
      <c r="K30" s="380"/>
    </row>
    <row r="31" spans="1:19">
      <c r="A31" s="104" t="s">
        <v>140</v>
      </c>
      <c r="B31" s="204"/>
      <c r="C31" s="204"/>
      <c r="D31" s="204"/>
      <c r="E31" s="204"/>
      <c r="F31" s="204"/>
      <c r="G31" s="204"/>
      <c r="H31" s="204"/>
      <c r="I31" s="204"/>
      <c r="J31" s="363" t="s">
        <v>141</v>
      </c>
      <c r="K31" s="380"/>
    </row>
    <row r="32" spans="1:19">
      <c r="A32" s="104" t="s">
        <v>142</v>
      </c>
      <c r="B32" s="204"/>
      <c r="C32" s="204"/>
      <c r="D32" s="204"/>
      <c r="E32" s="204"/>
      <c r="F32" s="204"/>
      <c r="G32" s="204"/>
      <c r="H32" s="204"/>
      <c r="I32" s="204"/>
      <c r="J32" s="363" t="s">
        <v>143</v>
      </c>
      <c r="K32" s="380"/>
    </row>
    <row r="33" spans="1:11">
      <c r="A33" s="104" t="s">
        <v>144</v>
      </c>
      <c r="B33" s="204"/>
      <c r="C33" s="204"/>
      <c r="D33" s="204"/>
      <c r="E33" s="204"/>
      <c r="F33" s="204"/>
      <c r="G33" s="204"/>
      <c r="H33" s="204"/>
      <c r="I33" s="204"/>
      <c r="J33" s="363" t="s">
        <v>145</v>
      </c>
      <c r="K33" s="380"/>
    </row>
    <row r="34" spans="1:11">
      <c r="A34" s="104" t="s">
        <v>146</v>
      </c>
      <c r="B34" s="204"/>
      <c r="C34" s="204"/>
      <c r="D34" s="204"/>
      <c r="E34" s="204"/>
      <c r="F34" s="204"/>
      <c r="G34" s="204"/>
      <c r="H34" s="204"/>
      <c r="I34" s="204"/>
      <c r="J34" s="363" t="s">
        <v>147</v>
      </c>
      <c r="K34" s="380"/>
    </row>
    <row r="35" spans="1:11">
      <c r="A35" s="104" t="s">
        <v>148</v>
      </c>
      <c r="B35" s="204"/>
      <c r="C35" s="204"/>
      <c r="D35" s="204"/>
      <c r="E35" s="204"/>
      <c r="F35" s="204"/>
      <c r="G35" s="204"/>
      <c r="H35" s="204"/>
      <c r="I35" s="204"/>
      <c r="J35" s="363" t="s">
        <v>149</v>
      </c>
      <c r="K35" s="380"/>
    </row>
    <row r="36" spans="1:11">
      <c r="A36" s="104" t="s">
        <v>150</v>
      </c>
      <c r="B36" s="204"/>
      <c r="C36" s="204"/>
      <c r="D36" s="204"/>
      <c r="E36" s="204"/>
      <c r="F36" s="204"/>
      <c r="G36" s="204"/>
      <c r="H36" s="204"/>
      <c r="I36" s="204"/>
      <c r="J36" s="363" t="s">
        <v>151</v>
      </c>
      <c r="K36" s="380"/>
    </row>
    <row r="37" spans="1:11">
      <c r="A37" s="104" t="s">
        <v>152</v>
      </c>
      <c r="B37" s="204"/>
      <c r="C37" s="204"/>
      <c r="D37" s="204"/>
      <c r="E37" s="204"/>
      <c r="F37" s="204"/>
      <c r="G37" s="204"/>
      <c r="H37" s="204"/>
      <c r="I37" s="204"/>
      <c r="J37" s="363" t="s">
        <v>153</v>
      </c>
      <c r="K37" s="380"/>
    </row>
    <row r="38" spans="1:11">
      <c r="A38" s="104" t="s">
        <v>154</v>
      </c>
      <c r="B38" s="204"/>
      <c r="C38" s="204"/>
      <c r="D38" s="204"/>
      <c r="E38" s="204"/>
      <c r="F38" s="204"/>
      <c r="G38" s="204"/>
      <c r="H38" s="204"/>
      <c r="I38" s="204"/>
      <c r="J38" s="363" t="s">
        <v>155</v>
      </c>
      <c r="K38" s="380"/>
    </row>
    <row r="39" spans="1:11">
      <c r="A39" s="104" t="s">
        <v>156</v>
      </c>
      <c r="B39" s="204"/>
      <c r="C39" s="204"/>
      <c r="D39" s="204"/>
      <c r="E39" s="204"/>
      <c r="F39" s="204"/>
      <c r="G39" s="204"/>
      <c r="H39" s="204"/>
      <c r="I39" s="204"/>
      <c r="J39" s="363" t="s">
        <v>157</v>
      </c>
      <c r="K39" s="380"/>
    </row>
    <row r="40" spans="1:11">
      <c r="A40" s="104" t="s">
        <v>158</v>
      </c>
      <c r="B40" s="204"/>
      <c r="C40" s="204"/>
      <c r="D40" s="204"/>
      <c r="E40" s="204"/>
      <c r="F40" s="204"/>
      <c r="G40" s="204"/>
      <c r="H40" s="204"/>
      <c r="I40" s="204"/>
      <c r="J40" s="363" t="s">
        <v>159</v>
      </c>
      <c r="K40" s="380"/>
    </row>
    <row r="41" spans="1:11">
      <c r="A41" s="104" t="s">
        <v>160</v>
      </c>
      <c r="B41" s="204"/>
      <c r="C41" s="204"/>
      <c r="D41" s="204"/>
      <c r="E41" s="204"/>
      <c r="F41" s="204"/>
      <c r="G41" s="204"/>
      <c r="H41" s="204"/>
      <c r="I41" s="204"/>
      <c r="J41" s="363" t="s">
        <v>161</v>
      </c>
      <c r="K41" s="380"/>
    </row>
    <row r="42" spans="1:11">
      <c r="A42" s="104" t="s">
        <v>162</v>
      </c>
      <c r="B42" s="109">
        <f>SUM(B26:B33)</f>
        <v>0</v>
      </c>
      <c r="C42" s="109">
        <f t="shared" ref="C42:I42" si="3">SUM(C26:C33)</f>
        <v>0</v>
      </c>
      <c r="D42" s="109">
        <f t="shared" si="3"/>
        <v>0</v>
      </c>
      <c r="E42" s="109">
        <f t="shared" si="3"/>
        <v>0</v>
      </c>
      <c r="F42" s="109">
        <f t="shared" si="3"/>
        <v>0</v>
      </c>
      <c r="G42" s="109">
        <f t="shared" si="3"/>
        <v>0</v>
      </c>
      <c r="H42" s="109">
        <f t="shared" si="3"/>
        <v>0</v>
      </c>
      <c r="I42" s="109">
        <f t="shared" si="3"/>
        <v>0</v>
      </c>
      <c r="J42" s="363" t="s">
        <v>163</v>
      </c>
      <c r="K42" s="380"/>
    </row>
    <row r="43" spans="1:11" ht="24.95" customHeight="1">
      <c r="A43" s="104" t="s">
        <v>164</v>
      </c>
      <c r="B43" s="205">
        <v>90</v>
      </c>
      <c r="C43" s="205">
        <v>90</v>
      </c>
      <c r="D43" s="205">
        <v>90</v>
      </c>
      <c r="E43" s="205">
        <v>90</v>
      </c>
      <c r="F43" s="205">
        <v>90</v>
      </c>
      <c r="G43" s="205">
        <v>90</v>
      </c>
      <c r="H43" s="205">
        <v>90</v>
      </c>
      <c r="I43" s="205">
        <v>90</v>
      </c>
      <c r="J43" s="363" t="s">
        <v>165</v>
      </c>
      <c r="K43" s="380"/>
    </row>
    <row r="44" spans="1:11" ht="45.95" customHeight="1">
      <c r="A44" s="104" t="s">
        <v>166</v>
      </c>
      <c r="B44" s="109">
        <f>(SUM(B34:B41)*B43)/5280</f>
        <v>0</v>
      </c>
      <c r="C44" s="109">
        <f t="shared" ref="C44:I44" si="4">(SUM(C34:C41)*C43)/5280</f>
        <v>0</v>
      </c>
      <c r="D44" s="109">
        <f t="shared" si="4"/>
        <v>0</v>
      </c>
      <c r="E44" s="109">
        <f t="shared" si="4"/>
        <v>0</v>
      </c>
      <c r="F44" s="109">
        <f t="shared" si="4"/>
        <v>0</v>
      </c>
      <c r="G44" s="109">
        <f t="shared" si="4"/>
        <v>0</v>
      </c>
      <c r="H44" s="109">
        <f t="shared" si="4"/>
        <v>0</v>
      </c>
      <c r="I44" s="109">
        <f t="shared" si="4"/>
        <v>0</v>
      </c>
      <c r="J44" s="363" t="s">
        <v>548</v>
      </c>
      <c r="K44" s="380"/>
    </row>
    <row r="45" spans="1:11">
      <c r="A45" s="104" t="s">
        <v>167</v>
      </c>
      <c r="B45" s="109">
        <f>SUM(B42,B44)</f>
        <v>0</v>
      </c>
      <c r="C45" s="109">
        <f t="shared" ref="C45:I45" si="5">SUM(C42,C44)</f>
        <v>0</v>
      </c>
      <c r="D45" s="109">
        <f t="shared" si="5"/>
        <v>0</v>
      </c>
      <c r="E45" s="109">
        <f t="shared" si="5"/>
        <v>0</v>
      </c>
      <c r="F45" s="109">
        <f t="shared" si="5"/>
        <v>0</v>
      </c>
      <c r="G45" s="109">
        <f t="shared" si="5"/>
        <v>0</v>
      </c>
      <c r="H45" s="109">
        <f t="shared" si="5"/>
        <v>0</v>
      </c>
      <c r="I45" s="109">
        <f t="shared" si="5"/>
        <v>0</v>
      </c>
      <c r="J45" s="363" t="s">
        <v>168</v>
      </c>
      <c r="K45" s="380"/>
    </row>
    <row r="46" spans="1:11">
      <c r="A46" s="104" t="s">
        <v>169</v>
      </c>
      <c r="B46" s="204"/>
      <c r="C46" s="204"/>
      <c r="D46" s="204"/>
      <c r="E46" s="204"/>
      <c r="F46" s="204"/>
      <c r="G46" s="204"/>
      <c r="H46" s="204"/>
      <c r="I46" s="204"/>
      <c r="J46" s="363" t="s">
        <v>170</v>
      </c>
      <c r="K46" s="380"/>
    </row>
    <row r="47" spans="1:11">
      <c r="A47" s="104" t="s">
        <v>295</v>
      </c>
      <c r="B47" s="204"/>
      <c r="C47" s="204"/>
      <c r="D47" s="204"/>
      <c r="E47" s="204"/>
      <c r="F47" s="204"/>
      <c r="G47" s="204"/>
      <c r="H47" s="204"/>
      <c r="I47" s="204"/>
      <c r="J47" s="49" t="s">
        <v>505</v>
      </c>
      <c r="K47" s="237"/>
    </row>
    <row r="48" spans="1:11" ht="13.5" thickBot="1">
      <c r="A48" s="153" t="s">
        <v>294</v>
      </c>
      <c r="B48" s="238"/>
      <c r="C48" s="238"/>
      <c r="D48" s="238"/>
      <c r="E48" s="238"/>
      <c r="F48" s="238"/>
      <c r="G48" s="238"/>
      <c r="H48" s="238"/>
      <c r="I48" s="238"/>
      <c r="J48" s="382" t="s">
        <v>506</v>
      </c>
      <c r="K48" s="383"/>
    </row>
    <row r="49" spans="1:11" ht="14.25" thickTop="1" thickBot="1">
      <c r="A49" s="17"/>
      <c r="B49" s="34"/>
      <c r="C49" s="34"/>
      <c r="D49" s="34"/>
      <c r="E49" s="34"/>
      <c r="F49" s="34"/>
      <c r="G49" s="34"/>
      <c r="H49" s="34"/>
      <c r="I49" s="34"/>
      <c r="J49" s="4"/>
      <c r="K49" s="4"/>
    </row>
    <row r="50" spans="1:11" ht="21.75" thickTop="1" thickBot="1">
      <c r="A50" s="344" t="s">
        <v>287</v>
      </c>
      <c r="B50" s="345"/>
      <c r="C50" s="345"/>
      <c r="D50" s="345"/>
      <c r="E50" s="345"/>
      <c r="F50" s="345"/>
      <c r="G50" s="345"/>
      <c r="H50" s="345"/>
      <c r="I50" s="346"/>
      <c r="J50" s="98"/>
      <c r="K50" s="99"/>
    </row>
    <row r="51" spans="1:11" ht="18.75" thickTop="1">
      <c r="A51" s="100" t="s">
        <v>171</v>
      </c>
      <c r="B51" s="15"/>
      <c r="C51" s="15"/>
      <c r="D51" s="15"/>
      <c r="E51" s="15"/>
      <c r="F51" s="15"/>
      <c r="G51" s="15"/>
      <c r="H51" s="15"/>
      <c r="I51" s="15"/>
      <c r="J51" s="13"/>
      <c r="K51" s="146"/>
    </row>
    <row r="52" spans="1:11" s="3" customFormat="1">
      <c r="A52" s="102" t="s">
        <v>102</v>
      </c>
      <c r="B52" s="360" t="s">
        <v>103</v>
      </c>
      <c r="C52" s="360"/>
      <c r="D52" s="360"/>
      <c r="E52" s="360"/>
      <c r="F52" s="360"/>
      <c r="G52" s="360"/>
      <c r="H52" s="360"/>
      <c r="I52" s="360"/>
      <c r="J52" s="38" t="s">
        <v>172</v>
      </c>
      <c r="K52" s="103" t="s">
        <v>173</v>
      </c>
    </row>
    <row r="53" spans="1:11" s="3" customFormat="1">
      <c r="A53" s="102"/>
      <c r="B53" s="190" t="str">
        <f>+$B$5</f>
        <v>"Non-GHGRP Facility Name"</v>
      </c>
      <c r="C53" s="190" t="str">
        <f>+$C$5</f>
        <v>"Non-GHGRP Facility Name"</v>
      </c>
      <c r="D53" s="190" t="str">
        <f>+$D$5</f>
        <v>"Non-GHGRP Facility Name"</v>
      </c>
      <c r="E53" s="190" t="str">
        <f>+$E$5</f>
        <v>"Non-GHGRP Facility Name"</v>
      </c>
      <c r="F53" s="190" t="str">
        <f>+$F$5</f>
        <v>"Non-GHGRP Facility Name"</v>
      </c>
      <c r="G53" s="190" t="str">
        <f>+$G$5</f>
        <v>"Non-GHGRP Facility Name"</v>
      </c>
      <c r="H53" s="190" t="str">
        <f>+$H$5</f>
        <v>"Non-GHGRP Facility Name"</v>
      </c>
      <c r="I53" s="190" t="str">
        <f>+$I$5</f>
        <v>"Non-GHGRP Facility Name"</v>
      </c>
      <c r="J53" s="38"/>
      <c r="K53" s="103"/>
    </row>
    <row r="54" spans="1:11" s="3" customFormat="1">
      <c r="A54" s="104" t="s">
        <v>174</v>
      </c>
      <c r="B54" s="145">
        <f>B26*'Emission Factor References'!$D$22/1000</f>
        <v>0</v>
      </c>
      <c r="C54" s="145">
        <f>C26*'Emission Factor References'!$D$22/1000</f>
        <v>0</v>
      </c>
      <c r="D54" s="145">
        <f>D26*'Emission Factor References'!$D$22/1000</f>
        <v>0</v>
      </c>
      <c r="E54" s="145">
        <f>E26*'Emission Factor References'!$D$22/1000</f>
        <v>0</v>
      </c>
      <c r="F54" s="145">
        <f>F26*'Emission Factor References'!$D$22/1000</f>
        <v>0</v>
      </c>
      <c r="G54" s="145">
        <f>G26*'Emission Factor References'!$D$22/1000</f>
        <v>0</v>
      </c>
      <c r="H54" s="145">
        <f>H26*'Emission Factor References'!$D$22/1000</f>
        <v>0</v>
      </c>
      <c r="I54" s="145">
        <f>I26*'Emission Factor References'!$D$22/1000</f>
        <v>0</v>
      </c>
      <c r="J54" s="18" t="str">
        <f>ROUND('Emission Factor References'!D22,2)&amp;" "&amp;'Emission Factor References'!E22</f>
        <v>1157.27 kg CH4/mile</v>
      </c>
      <c r="K54" s="111" t="s">
        <v>175</v>
      </c>
    </row>
    <row r="55" spans="1:11" s="3" customFormat="1">
      <c r="A55" s="104" t="s">
        <v>176</v>
      </c>
      <c r="B55" s="145">
        <f>B27*'Emission Factor References'!$D$23/1000</f>
        <v>0</v>
      </c>
      <c r="C55" s="145">
        <f>C27*'Emission Factor References'!$D$23/1000</f>
        <v>0</v>
      </c>
      <c r="D55" s="145">
        <f>D27*'Emission Factor References'!$D$23/1000</f>
        <v>0</v>
      </c>
      <c r="E55" s="145">
        <f>E27*'Emission Factor References'!$D$23/1000</f>
        <v>0</v>
      </c>
      <c r="F55" s="145">
        <f>F27*'Emission Factor References'!$D$23/1000</f>
        <v>0</v>
      </c>
      <c r="G55" s="145">
        <f>G27*'Emission Factor References'!$D$23/1000</f>
        <v>0</v>
      </c>
      <c r="H55" s="145">
        <f>H27*'Emission Factor References'!$D$23/1000</f>
        <v>0</v>
      </c>
      <c r="I55" s="145">
        <f>I27*'Emission Factor References'!$D$23/1000</f>
        <v>0</v>
      </c>
      <c r="J55" s="18" t="str">
        <f>ROUND('Emission Factor References'!D23,2)&amp;" "&amp;'Emission Factor References'!E23</f>
        <v>861.32 kg CH4/mile</v>
      </c>
      <c r="K55" s="111" t="s">
        <v>175</v>
      </c>
    </row>
    <row r="56" spans="1:11" s="3" customFormat="1">
      <c r="A56" s="104" t="s">
        <v>177</v>
      </c>
      <c r="B56" s="145">
        <f>B28*'Emission Factor References'!$D$24/1000</f>
        <v>0</v>
      </c>
      <c r="C56" s="145">
        <f>C28*'Emission Factor References'!$D$24/1000</f>
        <v>0</v>
      </c>
      <c r="D56" s="145">
        <f>D28*'Emission Factor References'!$D$24/1000</f>
        <v>0</v>
      </c>
      <c r="E56" s="145">
        <f>E28*'Emission Factor References'!$D$24/1000</f>
        <v>0</v>
      </c>
      <c r="F56" s="145">
        <f>F28*'Emission Factor References'!$D$24/1000</f>
        <v>0</v>
      </c>
      <c r="G56" s="145">
        <f>G28*'Emission Factor References'!$D$24/1000</f>
        <v>0</v>
      </c>
      <c r="H56" s="145">
        <f>H28*'Emission Factor References'!$D$24/1000</f>
        <v>0</v>
      </c>
      <c r="I56" s="145">
        <f>I28*'Emission Factor References'!$D$24/1000</f>
        <v>0</v>
      </c>
      <c r="J56" s="18" t="str">
        <f>ROUND('Emission Factor References'!D24,2)&amp;" "&amp;'Emission Factor References'!E24</f>
        <v>96.75 kg CH4/mile</v>
      </c>
      <c r="K56" s="111" t="s">
        <v>175</v>
      </c>
    </row>
    <row r="57" spans="1:11" s="3" customFormat="1">
      <c r="A57" s="104" t="s">
        <v>178</v>
      </c>
      <c r="B57" s="145">
        <f>B29*'Emission Factor References'!$D$25/1000</f>
        <v>0</v>
      </c>
      <c r="C57" s="145">
        <f>C29*'Emission Factor References'!$D$25/1000</f>
        <v>0</v>
      </c>
      <c r="D57" s="145">
        <f>D29*'Emission Factor References'!$D$25/1000</f>
        <v>0</v>
      </c>
      <c r="E57" s="145">
        <f>E29*'Emission Factor References'!$D$25/1000</f>
        <v>0</v>
      </c>
      <c r="F57" s="145">
        <f>F29*'Emission Factor References'!$D$25/1000</f>
        <v>0</v>
      </c>
      <c r="G57" s="145">
        <f>G29*'Emission Factor References'!$D$25/1000</f>
        <v>0</v>
      </c>
      <c r="H57" s="145">
        <f>H29*'Emission Factor References'!$D$25/1000</f>
        <v>0</v>
      </c>
      <c r="I57" s="145">
        <f>I29*'Emission Factor References'!$D$25/1000</f>
        <v>0</v>
      </c>
      <c r="J57" s="18" t="str">
        <f>ROUND('Emission Factor References'!D25,2)&amp;" "&amp;'Emission Factor References'!E25</f>
        <v>28.85 kg CH4/mile</v>
      </c>
      <c r="K57" s="111" t="s">
        <v>175</v>
      </c>
    </row>
    <row r="58" spans="1:11" s="3" customFormat="1" ht="25.5">
      <c r="A58" s="104" t="s">
        <v>179</v>
      </c>
      <c r="B58" s="145">
        <f>B30*'Emission Factor References'!$D$25/1000</f>
        <v>0</v>
      </c>
      <c r="C58" s="145">
        <f>C30*'Emission Factor References'!$D$25/1000</f>
        <v>0</v>
      </c>
      <c r="D58" s="145">
        <f>D30*'Emission Factor References'!$D$25/1000</f>
        <v>0</v>
      </c>
      <c r="E58" s="145">
        <f>E30*'Emission Factor References'!$D$25/1000</f>
        <v>0</v>
      </c>
      <c r="F58" s="145">
        <f>F30*'Emission Factor References'!$D$25/1000</f>
        <v>0</v>
      </c>
      <c r="G58" s="145">
        <f>G30*'Emission Factor References'!$D$25/1000</f>
        <v>0</v>
      </c>
      <c r="H58" s="145">
        <f>H30*'Emission Factor References'!$D$25/1000</f>
        <v>0</v>
      </c>
      <c r="I58" s="145">
        <f>I30*'Emission Factor References'!$D$25/1000</f>
        <v>0</v>
      </c>
      <c r="J58" s="18" t="str">
        <f>ROUND('Emission Factor References'!D25,2)&amp;" "&amp;'Emission Factor References'!E25</f>
        <v>28.85 kg CH4/mile</v>
      </c>
      <c r="K58" s="111" t="s">
        <v>180</v>
      </c>
    </row>
    <row r="59" spans="1:11" s="3" customFormat="1" ht="25.5">
      <c r="A59" s="104" t="s">
        <v>181</v>
      </c>
      <c r="B59" s="145">
        <f>B31*'Emission Factor References'!$D$22/1000</f>
        <v>0</v>
      </c>
      <c r="C59" s="145">
        <f>C31*'Emission Factor References'!$D$22/1000</f>
        <v>0</v>
      </c>
      <c r="D59" s="145">
        <f>D31*'Emission Factor References'!$D$22/1000</f>
        <v>0</v>
      </c>
      <c r="E59" s="145">
        <f>E31*'Emission Factor References'!$D$22/1000</f>
        <v>0</v>
      </c>
      <c r="F59" s="145">
        <f>F31*'Emission Factor References'!$D$22/1000</f>
        <v>0</v>
      </c>
      <c r="G59" s="145">
        <f>G31*'Emission Factor References'!$D$22/1000</f>
        <v>0</v>
      </c>
      <c r="H59" s="145">
        <f>H31*'Emission Factor References'!$D$22/1000</f>
        <v>0</v>
      </c>
      <c r="I59" s="145">
        <f>I31*'Emission Factor References'!$D$22/1000</f>
        <v>0</v>
      </c>
      <c r="J59" s="18" t="str">
        <f>ROUND('Emission Factor References'!D22,2)&amp;" "&amp;'Emission Factor References'!E22</f>
        <v>1157.27 kg CH4/mile</v>
      </c>
      <c r="K59" s="111" t="s">
        <v>182</v>
      </c>
    </row>
    <row r="60" spans="1:11" s="3" customFormat="1" ht="25.5">
      <c r="A60" s="104" t="s">
        <v>183</v>
      </c>
      <c r="B60" s="145">
        <f>B32*'Emission Factor References'!$D$22/1000</f>
        <v>0</v>
      </c>
      <c r="C60" s="145">
        <f>C32*'Emission Factor References'!$D$22/1000</f>
        <v>0</v>
      </c>
      <c r="D60" s="145">
        <f>D32*'Emission Factor References'!$D$22/1000</f>
        <v>0</v>
      </c>
      <c r="E60" s="145">
        <f>E32*'Emission Factor References'!$D$22/1000</f>
        <v>0</v>
      </c>
      <c r="F60" s="145">
        <f>F32*'Emission Factor References'!$D$22/1000</f>
        <v>0</v>
      </c>
      <c r="G60" s="145">
        <f>G32*'Emission Factor References'!$D$22/1000</f>
        <v>0</v>
      </c>
      <c r="H60" s="145">
        <f>H32*'Emission Factor References'!$D$22/1000</f>
        <v>0</v>
      </c>
      <c r="I60" s="145">
        <f>I32*'Emission Factor References'!$D$22/1000</f>
        <v>0</v>
      </c>
      <c r="J60" s="18" t="str">
        <f>ROUND('Emission Factor References'!D22,2)&amp;" "&amp;'Emission Factor References'!E22</f>
        <v>1157.27 kg CH4/mile</v>
      </c>
      <c r="K60" s="111" t="s">
        <v>182</v>
      </c>
    </row>
    <row r="61" spans="1:11" s="3" customFormat="1" ht="25.5">
      <c r="A61" s="104" t="s">
        <v>184</v>
      </c>
      <c r="B61" s="145">
        <f>B33*'Emission Factor References'!$D$23/1000</f>
        <v>0</v>
      </c>
      <c r="C61" s="145">
        <f>C33*'Emission Factor References'!$D$23/1000</f>
        <v>0</v>
      </c>
      <c r="D61" s="145">
        <f>D33*'Emission Factor References'!$D$23/1000</f>
        <v>0</v>
      </c>
      <c r="E61" s="145">
        <f>E33*'Emission Factor References'!$D$23/1000</f>
        <v>0</v>
      </c>
      <c r="F61" s="145">
        <f>F33*'Emission Factor References'!$D$23/1000</f>
        <v>0</v>
      </c>
      <c r="G61" s="145">
        <f>G33*'Emission Factor References'!$D$23/1000</f>
        <v>0</v>
      </c>
      <c r="H61" s="145">
        <f>H33*'Emission Factor References'!$D$23/1000</f>
        <v>0</v>
      </c>
      <c r="I61" s="145">
        <f>I33*'Emission Factor References'!$D$23/1000</f>
        <v>0</v>
      </c>
      <c r="J61" s="18" t="str">
        <f>ROUND('Emission Factor References'!D23,2)&amp;" "&amp;'Emission Factor References'!E23</f>
        <v>861.32 kg CH4/mile</v>
      </c>
      <c r="K61" s="111" t="s">
        <v>185</v>
      </c>
    </row>
    <row r="62" spans="1:11" s="3" customFormat="1">
      <c r="A62" s="104" t="s">
        <v>186</v>
      </c>
      <c r="B62" s="145">
        <f>B34*'Emission Factor References'!$D$26/1000</f>
        <v>0</v>
      </c>
      <c r="C62" s="145">
        <f>C34*'Emission Factor References'!$D$26/1000</f>
        <v>0</v>
      </c>
      <c r="D62" s="145">
        <f>D34*'Emission Factor References'!$D$26/1000</f>
        <v>0</v>
      </c>
      <c r="E62" s="145">
        <f>E34*'Emission Factor References'!$D$26/1000</f>
        <v>0</v>
      </c>
      <c r="F62" s="145">
        <f>F34*'Emission Factor References'!$D$26/1000</f>
        <v>0</v>
      </c>
      <c r="G62" s="145">
        <f>G34*'Emission Factor References'!$D$26/1000</f>
        <v>0</v>
      </c>
      <c r="H62" s="145">
        <f>H34*'Emission Factor References'!$D$26/1000</f>
        <v>0</v>
      </c>
      <c r="I62" s="145">
        <f>I34*'Emission Factor References'!$D$26/1000</f>
        <v>0</v>
      </c>
      <c r="J62" s="18" t="str">
        <f>ROUND('Emission Factor References'!D26,2)&amp;" "&amp;'Emission Factor References'!E26</f>
        <v>14.49 kg CH4/service</v>
      </c>
      <c r="K62" s="111" t="s">
        <v>187</v>
      </c>
    </row>
    <row r="63" spans="1:11" s="3" customFormat="1">
      <c r="A63" s="104" t="s">
        <v>188</v>
      </c>
      <c r="B63" s="145">
        <f>B35*'Emission Factor References'!$D$27/1000</f>
        <v>0</v>
      </c>
      <c r="C63" s="145">
        <f>C35*'Emission Factor References'!$D$27/1000</f>
        <v>0</v>
      </c>
      <c r="D63" s="145">
        <f>D35*'Emission Factor References'!$D$27/1000</f>
        <v>0</v>
      </c>
      <c r="E63" s="145">
        <f>E35*'Emission Factor References'!$D$27/1000</f>
        <v>0</v>
      </c>
      <c r="F63" s="145">
        <f>F35*'Emission Factor References'!$D$27/1000</f>
        <v>0</v>
      </c>
      <c r="G63" s="145">
        <f>G35*'Emission Factor References'!$D$27/1000</f>
        <v>0</v>
      </c>
      <c r="H63" s="145">
        <f>H35*'Emission Factor References'!$D$27/1000</f>
        <v>0</v>
      </c>
      <c r="I63" s="145">
        <f>I35*'Emission Factor References'!$D$27/1000</f>
        <v>0</v>
      </c>
      <c r="J63" s="18" t="str">
        <f>ROUND('Emission Factor References'!D27,2)&amp;" "&amp;'Emission Factor References'!E27</f>
        <v>1.3 kg CH4/service</v>
      </c>
      <c r="K63" s="111" t="s">
        <v>187</v>
      </c>
    </row>
    <row r="64" spans="1:11" s="3" customFormat="1">
      <c r="A64" s="104" t="s">
        <v>189</v>
      </c>
      <c r="B64" s="145">
        <f>B36*'Emission Factor References'!$D$28/1000</f>
        <v>0</v>
      </c>
      <c r="C64" s="145">
        <f>C36*'Emission Factor References'!$D$28/1000</f>
        <v>0</v>
      </c>
      <c r="D64" s="145">
        <f>D36*'Emission Factor References'!$D$28/1000</f>
        <v>0</v>
      </c>
      <c r="E64" s="145">
        <f>E36*'Emission Factor References'!$D$28/1000</f>
        <v>0</v>
      </c>
      <c r="F64" s="145">
        <f>F36*'Emission Factor References'!$D$28/1000</f>
        <v>0</v>
      </c>
      <c r="G64" s="145">
        <f>G36*'Emission Factor References'!$D$28/1000</f>
        <v>0</v>
      </c>
      <c r="H64" s="145">
        <f>H36*'Emission Factor References'!$D$28/1000</f>
        <v>0</v>
      </c>
      <c r="I64" s="145">
        <f>I36*'Emission Factor References'!$D$28/1000</f>
        <v>0</v>
      </c>
      <c r="J64" s="18" t="str">
        <f>ROUND('Emission Factor References'!D28,2)&amp;" "&amp;'Emission Factor References'!E28</f>
        <v>0.26 kg CH4/service</v>
      </c>
      <c r="K64" s="111" t="s">
        <v>187</v>
      </c>
    </row>
    <row r="65" spans="1:19" s="3" customFormat="1">
      <c r="A65" s="104" t="s">
        <v>190</v>
      </c>
      <c r="B65" s="145">
        <f>B37*'Emission Factor References'!$D$29/1000</f>
        <v>0</v>
      </c>
      <c r="C65" s="145">
        <f>C37*'Emission Factor References'!$D$29/1000</f>
        <v>0</v>
      </c>
      <c r="D65" s="145">
        <f>D37*'Emission Factor References'!$D$29/1000</f>
        <v>0</v>
      </c>
      <c r="E65" s="145">
        <f>E37*'Emission Factor References'!$D$29/1000</f>
        <v>0</v>
      </c>
      <c r="F65" s="145">
        <f>F37*'Emission Factor References'!$D$29/1000</f>
        <v>0</v>
      </c>
      <c r="G65" s="145">
        <f>G37*'Emission Factor References'!$D$29/1000</f>
        <v>0</v>
      </c>
      <c r="H65" s="145">
        <f>H37*'Emission Factor References'!$D$29/1000</f>
        <v>0</v>
      </c>
      <c r="I65" s="145">
        <f>I37*'Emission Factor References'!$D$29/1000</f>
        <v>0</v>
      </c>
      <c r="J65" s="18" t="str">
        <f>ROUND('Emission Factor References'!D29,2)&amp;" "&amp;'Emission Factor References'!E29</f>
        <v>4.9 kg CH4/service</v>
      </c>
      <c r="K65" s="111" t="s">
        <v>187</v>
      </c>
    </row>
    <row r="66" spans="1:19" s="3" customFormat="1" ht="25.5">
      <c r="A66" s="104" t="s">
        <v>191</v>
      </c>
      <c r="B66" s="145">
        <f>B38*'Emission Factor References'!$D$28/1000</f>
        <v>0</v>
      </c>
      <c r="C66" s="145">
        <f>C38*'Emission Factor References'!$D$28/1000</f>
        <v>0</v>
      </c>
      <c r="D66" s="145">
        <f>D38*'Emission Factor References'!$D$28/1000</f>
        <v>0</v>
      </c>
      <c r="E66" s="145">
        <f>E38*'Emission Factor References'!$D$28/1000</f>
        <v>0</v>
      </c>
      <c r="F66" s="145">
        <f>F38*'Emission Factor References'!$D$28/1000</f>
        <v>0</v>
      </c>
      <c r="G66" s="145">
        <f>G38*'Emission Factor References'!$D$28/1000</f>
        <v>0</v>
      </c>
      <c r="H66" s="145">
        <f>H38*'Emission Factor References'!$D$28/1000</f>
        <v>0</v>
      </c>
      <c r="I66" s="145">
        <f>I38*'Emission Factor References'!$D$28/1000</f>
        <v>0</v>
      </c>
      <c r="J66" s="18" t="str">
        <f>ROUND('Emission Factor References'!D28,2)&amp;" "&amp;'Emission Factor References'!E28</f>
        <v>0.26 kg CH4/service</v>
      </c>
      <c r="K66" s="111" t="s">
        <v>192</v>
      </c>
    </row>
    <row r="67" spans="1:19" s="3" customFormat="1" ht="25.5">
      <c r="A67" s="104" t="s">
        <v>193</v>
      </c>
      <c r="B67" s="145">
        <f>B39*'Emission Factor References'!$D$26/1000</f>
        <v>0</v>
      </c>
      <c r="C67" s="145">
        <f>C39*'Emission Factor References'!$D$26/1000</f>
        <v>0</v>
      </c>
      <c r="D67" s="145">
        <f>D39*'Emission Factor References'!$D$26/1000</f>
        <v>0</v>
      </c>
      <c r="E67" s="145">
        <f>E39*'Emission Factor References'!$D$26/1000</f>
        <v>0</v>
      </c>
      <c r="F67" s="145">
        <f>F39*'Emission Factor References'!$D$26/1000</f>
        <v>0</v>
      </c>
      <c r="G67" s="145">
        <f>G39*'Emission Factor References'!$D$26/1000</f>
        <v>0</v>
      </c>
      <c r="H67" s="145">
        <f>H39*'Emission Factor References'!$D$26/1000</f>
        <v>0</v>
      </c>
      <c r="I67" s="145">
        <f>I39*'Emission Factor References'!$D$26/1000</f>
        <v>0</v>
      </c>
      <c r="J67" s="18" t="str">
        <f>ROUND('Emission Factor References'!D26,2)&amp;" "&amp;'Emission Factor References'!E26</f>
        <v>14.49 kg CH4/service</v>
      </c>
      <c r="K67" s="111" t="s">
        <v>194</v>
      </c>
    </row>
    <row r="68" spans="1:19" s="3" customFormat="1" ht="25.5">
      <c r="A68" s="104" t="s">
        <v>195</v>
      </c>
      <c r="B68" s="145">
        <f>B40*'Emission Factor References'!$D$26/1000</f>
        <v>0</v>
      </c>
      <c r="C68" s="145">
        <f>C40*'Emission Factor References'!$D$26/1000</f>
        <v>0</v>
      </c>
      <c r="D68" s="145">
        <f>D40*'Emission Factor References'!$D$26/1000</f>
        <v>0</v>
      </c>
      <c r="E68" s="145">
        <f>E40*'Emission Factor References'!$D$26/1000</f>
        <v>0</v>
      </c>
      <c r="F68" s="145">
        <f>F40*'Emission Factor References'!$D$26/1000</f>
        <v>0</v>
      </c>
      <c r="G68" s="145">
        <f>G40*'Emission Factor References'!$D$26/1000</f>
        <v>0</v>
      </c>
      <c r="H68" s="145">
        <f>H40*'Emission Factor References'!$D$26/1000</f>
        <v>0</v>
      </c>
      <c r="I68" s="145">
        <f>I40*'Emission Factor References'!$D$26/1000</f>
        <v>0</v>
      </c>
      <c r="J68" s="18" t="str">
        <f>ROUND('Emission Factor References'!D26,2)&amp;" "&amp;'Emission Factor References'!E26</f>
        <v>14.49 kg CH4/service</v>
      </c>
      <c r="K68" s="111" t="s">
        <v>194</v>
      </c>
    </row>
    <row r="69" spans="1:19" s="3" customFormat="1" ht="25.5">
      <c r="A69" s="104" t="s">
        <v>196</v>
      </c>
      <c r="B69" s="145">
        <f>B41*'Emission Factor References'!$D$26/1000</f>
        <v>0</v>
      </c>
      <c r="C69" s="145">
        <f>C41*'Emission Factor References'!$D$26/1000</f>
        <v>0</v>
      </c>
      <c r="D69" s="145">
        <f>D41*'Emission Factor References'!$D$26/1000</f>
        <v>0</v>
      </c>
      <c r="E69" s="145">
        <f>E41*'Emission Factor References'!$D$26/1000</f>
        <v>0</v>
      </c>
      <c r="F69" s="145">
        <f>F41*'Emission Factor References'!$D$26/1000</f>
        <v>0</v>
      </c>
      <c r="G69" s="145">
        <f>G41*'Emission Factor References'!$D$26/1000</f>
        <v>0</v>
      </c>
      <c r="H69" s="145">
        <f>H41*'Emission Factor References'!$D$26/1000</f>
        <v>0</v>
      </c>
      <c r="I69" s="145">
        <f>I41*'Emission Factor References'!$D$26/1000</f>
        <v>0</v>
      </c>
      <c r="J69" s="18" t="str">
        <f>ROUND('Emission Factor References'!D26,2)&amp;" "&amp;'Emission Factor References'!E26</f>
        <v>14.49 kg CH4/service</v>
      </c>
      <c r="K69" s="111" t="s">
        <v>194</v>
      </c>
    </row>
    <row r="70" spans="1:19" ht="93" customHeight="1">
      <c r="A70" s="104" t="s">
        <v>197</v>
      </c>
      <c r="B70" s="145">
        <f>B45*'Emission Factor References'!$D$19/1000</f>
        <v>0</v>
      </c>
      <c r="C70" s="145">
        <f>C45*'Emission Factor References'!$D$19/1000</f>
        <v>0</v>
      </c>
      <c r="D70" s="145">
        <f>D45*'Emission Factor References'!$D$19/1000</f>
        <v>0</v>
      </c>
      <c r="E70" s="145">
        <f>E45*'Emission Factor References'!$D$19/1000</f>
        <v>0</v>
      </c>
      <c r="F70" s="145">
        <f>F45*'Emission Factor References'!$D$19/1000</f>
        <v>0</v>
      </c>
      <c r="G70" s="145">
        <f>G45*'Emission Factor References'!$D$19/1000</f>
        <v>0</v>
      </c>
      <c r="H70" s="145">
        <f>H45*'Emission Factor References'!$D$19/1000</f>
        <v>0</v>
      </c>
      <c r="I70" s="145">
        <f>I45*'Emission Factor References'!$D$19/1000</f>
        <v>0</v>
      </c>
      <c r="J70" s="18" t="str">
        <f>ROUND('Emission Factor References'!D19,2)&amp;" "&amp;'Emission Factor References'!E19</f>
        <v>0.88 kg CH4/mile (mains + services)</v>
      </c>
      <c r="K70" s="92" t="s">
        <v>449</v>
      </c>
    </row>
    <row r="71" spans="1:19" ht="93" customHeight="1">
      <c r="A71" s="104" t="s">
        <v>198</v>
      </c>
      <c r="B71" s="145">
        <f>B45*'Emission Factor References'!$D$20/1000</f>
        <v>0</v>
      </c>
      <c r="C71" s="145">
        <f>C45*'Emission Factor References'!$D$20/1000</f>
        <v>0</v>
      </c>
      <c r="D71" s="145">
        <f>D45*'Emission Factor References'!$D$20/1000</f>
        <v>0</v>
      </c>
      <c r="E71" s="145">
        <f>E45*'Emission Factor References'!$D$20/1000</f>
        <v>0</v>
      </c>
      <c r="F71" s="145">
        <f>F45*'Emission Factor References'!$D$20/1000</f>
        <v>0</v>
      </c>
      <c r="G71" s="145">
        <f>G45*'Emission Factor References'!$D$20/1000</f>
        <v>0</v>
      </c>
      <c r="H71" s="145">
        <f>H45*'Emission Factor References'!$D$20/1000</f>
        <v>0</v>
      </c>
      <c r="I71" s="145">
        <f>I45*'Emission Factor References'!$D$20/1000</f>
        <v>0</v>
      </c>
      <c r="J71" s="19" t="str">
        <f>ROUND('Emission Factor References'!D20,2)&amp;" "&amp;'Emission Factor References'!E20</f>
        <v>30.02 kg CH4/mile (mains + services)</v>
      </c>
      <c r="K71" s="92" t="s">
        <v>449</v>
      </c>
    </row>
    <row r="72" spans="1:19" ht="24" customHeight="1">
      <c r="A72" s="104" t="s">
        <v>169</v>
      </c>
      <c r="B72" s="145">
        <f>B46*'Emission Factor References'!$D$16/1000</f>
        <v>0</v>
      </c>
      <c r="C72" s="145">
        <f>C46*'Emission Factor References'!$D$16/1000</f>
        <v>0</v>
      </c>
      <c r="D72" s="145">
        <f>D46*'Emission Factor References'!$D$16/1000</f>
        <v>0</v>
      </c>
      <c r="E72" s="145">
        <f>E46*'Emission Factor References'!$D$16/1000</f>
        <v>0</v>
      </c>
      <c r="F72" s="145">
        <f>F46*'Emission Factor References'!$D$16/1000</f>
        <v>0</v>
      </c>
      <c r="G72" s="145">
        <f>G46*'Emission Factor References'!$D$16/1000</f>
        <v>0</v>
      </c>
      <c r="H72" s="145">
        <f>H46*'Emission Factor References'!$D$16/1000</f>
        <v>0</v>
      </c>
      <c r="I72" s="145">
        <f>I46*'Emission Factor References'!$D$16/1000</f>
        <v>0</v>
      </c>
      <c r="J72" s="19" t="str">
        <f>ROUND('Emission Factor References'!D16,2)&amp;" "&amp;'Emission Factor References'!E16</f>
        <v>1.49 kg CH4/meter</v>
      </c>
      <c r="K72" s="105" t="s">
        <v>199</v>
      </c>
    </row>
    <row r="73" spans="1:19" ht="63.75">
      <c r="A73" s="104" t="s">
        <v>293</v>
      </c>
      <c r="B73" s="145">
        <f>B47*'Emission Factor References'!$D$17/1000</f>
        <v>0</v>
      </c>
      <c r="C73" s="145">
        <f>C47*'Emission Factor References'!$D$17/1000</f>
        <v>0</v>
      </c>
      <c r="D73" s="145">
        <f>D47*'Emission Factor References'!$D$17/1000</f>
        <v>0</v>
      </c>
      <c r="E73" s="145">
        <f>E47*'Emission Factor References'!$D$17/1000</f>
        <v>0</v>
      </c>
      <c r="F73" s="145">
        <f>F47*'Emission Factor References'!$D$17/1000</f>
        <v>0</v>
      </c>
      <c r="G73" s="145">
        <f>G47*'Emission Factor References'!$D$17/1000</f>
        <v>0</v>
      </c>
      <c r="H73" s="145">
        <f>H47*'Emission Factor References'!$D$17/1000</f>
        <v>0</v>
      </c>
      <c r="I73" s="145">
        <f>I47*'Emission Factor References'!$D$17/1000</f>
        <v>0</v>
      </c>
      <c r="J73" s="19" t="str">
        <f>ROUND('Emission Factor References'!D17,2)&amp;" "&amp;'Emission Factor References'!E17</f>
        <v>23.4 kg CH4/meter</v>
      </c>
      <c r="K73" s="105" t="s">
        <v>504</v>
      </c>
    </row>
    <row r="74" spans="1:19" ht="64.5" thickBot="1">
      <c r="A74" s="104" t="s">
        <v>294</v>
      </c>
      <c r="B74" s="145">
        <f>B48*'Emission Factor References'!$D$18/1000</f>
        <v>0</v>
      </c>
      <c r="C74" s="145">
        <f>C48*'Emission Factor References'!$D$18/1000</f>
        <v>0</v>
      </c>
      <c r="D74" s="145">
        <f>D48*'Emission Factor References'!$D$18/1000</f>
        <v>0</v>
      </c>
      <c r="E74" s="145">
        <f>E48*'Emission Factor References'!$D$18/1000</f>
        <v>0</v>
      </c>
      <c r="F74" s="145">
        <f>F48*'Emission Factor References'!$D$18/1000</f>
        <v>0</v>
      </c>
      <c r="G74" s="145">
        <f>G48*'Emission Factor References'!$D$18/1000</f>
        <v>0</v>
      </c>
      <c r="H74" s="145">
        <f>H48*'Emission Factor References'!$D$18/1000</f>
        <v>0</v>
      </c>
      <c r="I74" s="145">
        <f>I48*'Emission Factor References'!$D$18/1000</f>
        <v>0</v>
      </c>
      <c r="J74" s="19" t="str">
        <f>ROUND('Emission Factor References'!D18,2)&amp;" "&amp;'Emission Factor References'!E18</f>
        <v>105 kg CH4/meter</v>
      </c>
      <c r="K74" s="105" t="s">
        <v>504</v>
      </c>
    </row>
    <row r="75" spans="1:19" ht="53.25" customHeight="1" thickTop="1" thickBot="1">
      <c r="A75" s="104" t="s">
        <v>200</v>
      </c>
      <c r="B75" s="145">
        <f>B42*'Emission Factor References'!$D$21/1000</f>
        <v>0</v>
      </c>
      <c r="C75" s="145">
        <f>C42*'Emission Factor References'!$D$21/1000</f>
        <v>0</v>
      </c>
      <c r="D75" s="145">
        <f>D42*'Emission Factor References'!$D$21/1000</f>
        <v>0</v>
      </c>
      <c r="E75" s="145">
        <f>E42*'Emission Factor References'!$D$21/1000</f>
        <v>0</v>
      </c>
      <c r="F75" s="145">
        <f>F42*'Emission Factor References'!$D$21/1000</f>
        <v>0</v>
      </c>
      <c r="G75" s="145">
        <f>G42*'Emission Factor References'!$D$21/1000</f>
        <v>0</v>
      </c>
      <c r="H75" s="145">
        <f>H42*'Emission Factor References'!$D$21/1000</f>
        <v>0</v>
      </c>
      <c r="I75" s="145">
        <f>I42*'Emission Factor References'!$D$21/1000</f>
        <v>0</v>
      </c>
      <c r="J75" s="19" t="str">
        <f>ROUND('Emission Factor References'!D21,2)&amp;" "&amp;'Emission Factor References'!E21</f>
        <v>0.93 kg CH4/mile (mains only)</v>
      </c>
      <c r="K75" s="105" t="s">
        <v>175</v>
      </c>
      <c r="O75" s="194" t="s">
        <v>493</v>
      </c>
      <c r="P75"/>
      <c r="Q75"/>
    </row>
    <row r="76" spans="1:19" ht="39" thickTop="1">
      <c r="A76" s="147" t="s">
        <v>201</v>
      </c>
      <c r="B76" s="145">
        <f>SUM(B58:B61,B66:B75)</f>
        <v>0</v>
      </c>
      <c r="C76" s="145">
        <f t="shared" ref="C76:I76" si="6">SUM(C58:C61,C66:C75)</f>
        <v>0</v>
      </c>
      <c r="D76" s="145">
        <f t="shared" si="6"/>
        <v>0</v>
      </c>
      <c r="E76" s="145">
        <f t="shared" si="6"/>
        <v>0</v>
      </c>
      <c r="F76" s="145">
        <f t="shared" si="6"/>
        <v>0</v>
      </c>
      <c r="G76" s="145">
        <f t="shared" si="6"/>
        <v>0</v>
      </c>
      <c r="H76" s="145">
        <f t="shared" si="6"/>
        <v>0</v>
      </c>
      <c r="I76" s="145">
        <f t="shared" si="6"/>
        <v>0</v>
      </c>
      <c r="J76" s="1"/>
      <c r="K76" s="106"/>
      <c r="O76" s="195" t="str">
        <f>IF(SUM(B58:I61,B66:I75)=SUM(B76:I76),"CORRECT","ERROR")</f>
        <v>CORRECT</v>
      </c>
      <c r="P76" s="313" t="s">
        <v>480</v>
      </c>
      <c r="Q76" s="314"/>
      <c r="R76" s="314"/>
      <c r="S76" s="315"/>
    </row>
    <row r="77" spans="1:19" ht="29.45" customHeight="1" thickBot="1">
      <c r="A77" s="148" t="s">
        <v>202</v>
      </c>
      <c r="B77" s="149">
        <f t="shared" ref="B77:I77" si="7">SUM(B54:B75)</f>
        <v>0</v>
      </c>
      <c r="C77" s="149">
        <f t="shared" si="7"/>
        <v>0</v>
      </c>
      <c r="D77" s="149">
        <f t="shared" si="7"/>
        <v>0</v>
      </c>
      <c r="E77" s="149">
        <f t="shared" si="7"/>
        <v>0</v>
      </c>
      <c r="F77" s="149">
        <f t="shared" si="7"/>
        <v>0</v>
      </c>
      <c r="G77" s="149">
        <f t="shared" si="7"/>
        <v>0</v>
      </c>
      <c r="H77" s="149">
        <f t="shared" si="7"/>
        <v>0</v>
      </c>
      <c r="I77" s="149">
        <f t="shared" si="7"/>
        <v>0</v>
      </c>
      <c r="J77" s="86"/>
      <c r="K77" s="87"/>
      <c r="O77" s="196" t="str">
        <f>IF(SUM(B54:I75)=SUM(B77:I77),"CORRECT","ERROR")</f>
        <v>CORRECT</v>
      </c>
      <c r="P77" s="316" t="s">
        <v>480</v>
      </c>
      <c r="Q77" s="317"/>
      <c r="R77" s="317"/>
      <c r="S77" s="318"/>
    </row>
    <row r="78" spans="1:19" ht="21.75" thickTop="1" thickBot="1">
      <c r="A78" s="344" t="s">
        <v>297</v>
      </c>
      <c r="B78" s="345"/>
      <c r="C78" s="345"/>
      <c r="D78" s="345"/>
      <c r="E78" s="345"/>
      <c r="F78" s="345"/>
      <c r="G78" s="345"/>
      <c r="H78" s="345"/>
      <c r="I78" s="346"/>
      <c r="J78" s="1"/>
    </row>
    <row r="79" spans="1:19" ht="19.5" thickTop="1" thickBot="1">
      <c r="A79" s="12" t="s">
        <v>495</v>
      </c>
      <c r="B79" s="13"/>
      <c r="C79" s="13"/>
      <c r="D79" s="13"/>
      <c r="E79" s="13"/>
      <c r="F79" s="13"/>
      <c r="G79" s="13"/>
      <c r="H79" s="13"/>
      <c r="I79" s="13"/>
    </row>
    <row r="80" spans="1:19" ht="66" thickTop="1" thickBot="1">
      <c r="B80" s="190" t="str">
        <f>+$B$5</f>
        <v>"Non-GHGRP Facility Name"</v>
      </c>
      <c r="C80" s="190" t="str">
        <f>+$C$5</f>
        <v>"Non-GHGRP Facility Name"</v>
      </c>
      <c r="D80" s="190" t="str">
        <f>+$D$5</f>
        <v>"Non-GHGRP Facility Name"</v>
      </c>
      <c r="E80" s="190" t="str">
        <f>+$E$5</f>
        <v>"Non-GHGRP Facility Name"</v>
      </c>
      <c r="F80" s="190" t="str">
        <f>+$F$5</f>
        <v>"Non-GHGRP Facility Name"</v>
      </c>
      <c r="G80" s="190" t="str">
        <f>+$G$5</f>
        <v>"Non-GHGRP Facility Name"</v>
      </c>
      <c r="H80" s="190" t="str">
        <f>+$H$5</f>
        <v>"Non-GHGRP Facility Name"</v>
      </c>
      <c r="I80" s="190" t="str">
        <f>+$I$5</f>
        <v>"Non-GHGRP Facility Name"</v>
      </c>
      <c r="O80" s="194" t="s">
        <v>494</v>
      </c>
      <c r="P80"/>
      <c r="Q80"/>
    </row>
    <row r="81" spans="1:19" ht="42.75" customHeight="1" thickTop="1">
      <c r="A81" s="8" t="s">
        <v>298</v>
      </c>
      <c r="B81" s="96">
        <f t="shared" ref="B81:I81" si="8">SUM(B20,B76)</f>
        <v>0</v>
      </c>
      <c r="C81" s="96">
        <f t="shared" si="8"/>
        <v>0</v>
      </c>
      <c r="D81" s="96">
        <f t="shared" si="8"/>
        <v>0</v>
      </c>
      <c r="E81" s="96">
        <f t="shared" si="8"/>
        <v>0</v>
      </c>
      <c r="F81" s="96">
        <f t="shared" si="8"/>
        <v>0</v>
      </c>
      <c r="G81" s="96">
        <f t="shared" si="8"/>
        <v>0</v>
      </c>
      <c r="H81" s="96">
        <f t="shared" si="8"/>
        <v>0</v>
      </c>
      <c r="I81" s="96">
        <f t="shared" si="8"/>
        <v>0</v>
      </c>
      <c r="O81" s="195" t="str">
        <f>IF(SUM(B20:I20,B76:I76)=SUM(B81:I81),"CORRECT","ERROR")</f>
        <v>CORRECT</v>
      </c>
      <c r="P81" s="313" t="s">
        <v>482</v>
      </c>
      <c r="Q81" s="314"/>
      <c r="R81" s="314"/>
      <c r="S81" s="315"/>
    </row>
    <row r="82" spans="1:19" ht="37.5" customHeight="1" thickBot="1">
      <c r="A82" s="8" t="s">
        <v>299</v>
      </c>
      <c r="B82" s="96">
        <f t="shared" ref="B82:I82" si="9">SUM(B19,B77)</f>
        <v>0</v>
      </c>
      <c r="C82" s="96">
        <f t="shared" si="9"/>
        <v>0</v>
      </c>
      <c r="D82" s="96">
        <f t="shared" si="9"/>
        <v>0</v>
      </c>
      <c r="E82" s="96">
        <f t="shared" si="9"/>
        <v>0</v>
      </c>
      <c r="F82" s="96">
        <f t="shared" si="9"/>
        <v>0</v>
      </c>
      <c r="G82" s="96">
        <f t="shared" si="9"/>
        <v>0</v>
      </c>
      <c r="H82" s="96">
        <f t="shared" si="9"/>
        <v>0</v>
      </c>
      <c r="I82" s="96">
        <f t="shared" si="9"/>
        <v>0</v>
      </c>
      <c r="O82" s="196" t="str">
        <f>IF(SUM(B19:I19,B77:I77)=SUM(B82:I82),"CORRECT","ERROR")</f>
        <v>CORRECT</v>
      </c>
      <c r="P82" s="316" t="s">
        <v>482</v>
      </c>
      <c r="Q82" s="317"/>
      <c r="R82" s="317"/>
      <c r="S82" s="318"/>
    </row>
    <row r="83" spans="1:19" ht="14.25" thickTop="1" thickBot="1">
      <c r="A83" s="46"/>
      <c r="B83" s="97"/>
      <c r="C83" s="97"/>
      <c r="D83" s="97"/>
      <c r="E83" s="97"/>
      <c r="F83" s="97"/>
      <c r="G83" s="97"/>
      <c r="H83" s="97"/>
      <c r="I83" s="97"/>
    </row>
    <row r="84" spans="1:19" ht="21.75" thickTop="1" thickBot="1">
      <c r="A84" s="344" t="s">
        <v>300</v>
      </c>
      <c r="B84" s="345"/>
      <c r="C84" s="345"/>
      <c r="D84" s="345"/>
      <c r="E84" s="345"/>
      <c r="F84" s="345"/>
      <c r="G84" s="345"/>
      <c r="H84" s="345"/>
      <c r="I84" s="346"/>
    </row>
    <row r="85" spans="1:19" ht="19.5" thickTop="1" thickBot="1">
      <c r="A85" s="12" t="s">
        <v>496</v>
      </c>
      <c r="B85" s="13"/>
      <c r="C85" s="13"/>
      <c r="D85" s="13"/>
      <c r="E85" s="13"/>
      <c r="F85" s="13"/>
      <c r="G85" s="13"/>
      <c r="H85" s="13"/>
      <c r="I85" s="13"/>
      <c r="J85" s="13"/>
    </row>
    <row r="86" spans="1:19" ht="66" thickTop="1" thickBot="1">
      <c r="A86" s="43"/>
      <c r="B86" s="360" t="s">
        <v>103</v>
      </c>
      <c r="C86" s="360"/>
      <c r="D86" s="360"/>
      <c r="E86" s="360"/>
      <c r="F86" s="360"/>
      <c r="G86" s="360"/>
      <c r="H86" s="360"/>
      <c r="I86" s="360"/>
      <c r="J86" s="29" t="s">
        <v>203</v>
      </c>
      <c r="O86" s="194" t="s">
        <v>497</v>
      </c>
      <c r="P86"/>
      <c r="Q86"/>
    </row>
    <row r="87" spans="1:19" ht="52.5" customHeight="1" thickTop="1">
      <c r="A87" s="8" t="s">
        <v>204</v>
      </c>
      <c r="B87" s="333">
        <f>SUM(B81:I81)</f>
        <v>0</v>
      </c>
      <c r="C87" s="334"/>
      <c r="D87" s="334"/>
      <c r="E87" s="334"/>
      <c r="F87" s="334"/>
      <c r="G87" s="334"/>
      <c r="H87" s="334"/>
      <c r="I87" s="335"/>
      <c r="J87" s="40" t="s">
        <v>447</v>
      </c>
      <c r="O87" s="195" t="str">
        <f>IF(SUM(B12:I18,B58:I61,B66:I75)=SUM(B87:I87),"CORRECT","ERROR")</f>
        <v>CORRECT</v>
      </c>
      <c r="P87" s="313" t="s">
        <v>482</v>
      </c>
      <c r="Q87" s="314"/>
      <c r="R87" s="314"/>
      <c r="S87" s="315"/>
    </row>
    <row r="88" spans="1:19" ht="54.6" customHeight="1" thickBot="1">
      <c r="A88" s="8" t="s">
        <v>205</v>
      </c>
      <c r="B88" s="333">
        <f>SUM(B82:I82)</f>
        <v>0</v>
      </c>
      <c r="C88" s="334"/>
      <c r="D88" s="334"/>
      <c r="E88" s="334"/>
      <c r="F88" s="334"/>
      <c r="G88" s="334"/>
      <c r="H88" s="334"/>
      <c r="I88" s="335"/>
      <c r="J88" s="40" t="s">
        <v>448</v>
      </c>
      <c r="O88" s="196" t="str">
        <f>IF(SUM(B12:I12,B15:I18,B54:I75)=SUM(B88:I88),"CORRECT","ERROR")</f>
        <v>CORRECT</v>
      </c>
      <c r="P88" s="316" t="s">
        <v>482</v>
      </c>
      <c r="Q88" s="317"/>
      <c r="R88" s="317"/>
      <c r="S88" s="318"/>
    </row>
    <row r="89" spans="1:19" ht="14.25" thickTop="1" thickBot="1">
      <c r="A89" s="46"/>
      <c r="B89" s="97"/>
      <c r="C89" s="97"/>
      <c r="D89" s="97"/>
      <c r="E89" s="97"/>
      <c r="F89" s="97"/>
      <c r="G89" s="97"/>
      <c r="H89" s="97"/>
      <c r="I89" s="97"/>
      <c r="J89" s="42"/>
    </row>
    <row r="90" spans="1:19" ht="21.75" thickTop="1" thickBot="1">
      <c r="A90" s="371" t="s">
        <v>301</v>
      </c>
      <c r="B90" s="372"/>
      <c r="C90" s="372"/>
      <c r="D90" s="372"/>
      <c r="E90" s="372"/>
      <c r="F90" s="372"/>
      <c r="G90" s="372"/>
      <c r="H90" s="372"/>
      <c r="I90" s="373"/>
      <c r="J90" s="98"/>
      <c r="K90" s="151"/>
    </row>
    <row r="91" spans="1:19" ht="18.75" thickTop="1">
      <c r="A91" s="100" t="s">
        <v>206</v>
      </c>
      <c r="B91" s="13"/>
      <c r="C91" s="13"/>
      <c r="D91" s="13"/>
      <c r="E91" s="13"/>
      <c r="F91" s="13"/>
      <c r="G91" s="13"/>
      <c r="H91" s="13"/>
      <c r="I91" s="13"/>
      <c r="J91" s="13"/>
      <c r="K91" s="146"/>
    </row>
    <row r="92" spans="1:19" ht="18">
      <c r="B92" s="355" t="s">
        <v>484</v>
      </c>
      <c r="C92" s="356"/>
      <c r="D92" s="356"/>
      <c r="E92" s="356"/>
      <c r="F92" s="356"/>
      <c r="G92" s="356"/>
      <c r="H92" s="356"/>
      <c r="I92" s="357"/>
      <c r="J92" s="1"/>
      <c r="K92" s="89"/>
      <c r="L92" s="1"/>
      <c r="M92" s="1"/>
      <c r="N92" s="1"/>
    </row>
    <row r="93" spans="1:19">
      <c r="A93" s="102"/>
      <c r="B93" s="190" t="str">
        <f>+$B$5</f>
        <v>"Non-GHGRP Facility Name"</v>
      </c>
      <c r="C93" s="190" t="str">
        <f>+$C$5</f>
        <v>"Non-GHGRP Facility Name"</v>
      </c>
      <c r="D93" s="190" t="str">
        <f>+$D$5</f>
        <v>"Non-GHGRP Facility Name"</v>
      </c>
      <c r="E93" s="190" t="str">
        <f>+$E$5</f>
        <v>"Non-GHGRP Facility Name"</v>
      </c>
      <c r="F93" s="190" t="str">
        <f>+$F$5</f>
        <v>"Non-GHGRP Facility Name"</v>
      </c>
      <c r="G93" s="190" t="str">
        <f>+$G$5</f>
        <v>"Non-GHGRP Facility Name"</v>
      </c>
      <c r="H93" s="190" t="str">
        <f>+$H$5</f>
        <v>"Non-GHGRP Facility Name"</v>
      </c>
      <c r="I93" s="190" t="str">
        <f>+$I$5</f>
        <v>"Non-GHGRP Facility Name"</v>
      </c>
      <c r="J93" s="358" t="s">
        <v>203</v>
      </c>
      <c r="K93" s="359"/>
    </row>
    <row r="94" spans="1:19" ht="35.25" customHeight="1">
      <c r="A94" s="180" t="s">
        <v>431</v>
      </c>
      <c r="B94" s="206"/>
      <c r="C94" s="206"/>
      <c r="D94" s="206"/>
      <c r="E94" s="206"/>
      <c r="F94" s="206"/>
      <c r="G94" s="206"/>
      <c r="H94" s="206"/>
      <c r="I94" s="206"/>
      <c r="J94" s="369" t="s">
        <v>558</v>
      </c>
      <c r="K94" s="370"/>
    </row>
    <row r="95" spans="1:19" ht="33" customHeight="1">
      <c r="A95" s="104" t="s">
        <v>207</v>
      </c>
      <c r="B95" s="207">
        <v>0.93400000000000005</v>
      </c>
      <c r="C95" s="207">
        <v>0.93400000000000005</v>
      </c>
      <c r="D95" s="207">
        <v>0.93400000000000005</v>
      </c>
      <c r="E95" s="207">
        <v>0.93400000000000005</v>
      </c>
      <c r="F95" s="207">
        <v>0.93400000000000005</v>
      </c>
      <c r="G95" s="207">
        <v>0.93400000000000005</v>
      </c>
      <c r="H95" s="207">
        <v>0.93400000000000005</v>
      </c>
      <c r="I95" s="207">
        <v>0.93400000000000005</v>
      </c>
      <c r="J95" s="353" t="s">
        <v>552</v>
      </c>
      <c r="K95" s="354"/>
    </row>
    <row r="96" spans="1:19" ht="33" customHeight="1">
      <c r="A96" s="104" t="s">
        <v>433</v>
      </c>
      <c r="B96" s="208"/>
      <c r="C96" s="208"/>
      <c r="D96" s="208"/>
      <c r="E96" s="208"/>
      <c r="F96" s="208"/>
      <c r="G96" s="208"/>
      <c r="H96" s="208"/>
      <c r="I96" s="208"/>
      <c r="J96" s="336" t="s">
        <v>450</v>
      </c>
      <c r="K96" s="337"/>
    </row>
    <row r="97" spans="1:19" ht="33" customHeight="1">
      <c r="A97" s="104" t="s">
        <v>434</v>
      </c>
      <c r="B97" s="208"/>
      <c r="C97" s="208"/>
      <c r="D97" s="208"/>
      <c r="E97" s="208"/>
      <c r="F97" s="208"/>
      <c r="G97" s="208"/>
      <c r="H97" s="208"/>
      <c r="I97" s="208"/>
      <c r="J97" s="336" t="s">
        <v>451</v>
      </c>
      <c r="K97" s="337"/>
    </row>
    <row r="98" spans="1:19" ht="33" customHeight="1">
      <c r="A98" s="104" t="s">
        <v>435</v>
      </c>
      <c r="B98" s="208"/>
      <c r="C98" s="208"/>
      <c r="D98" s="208"/>
      <c r="E98" s="208"/>
      <c r="F98" s="208"/>
      <c r="G98" s="208"/>
      <c r="H98" s="208"/>
      <c r="I98" s="208"/>
      <c r="J98" s="336" t="s">
        <v>452</v>
      </c>
      <c r="K98" s="337"/>
    </row>
    <row r="99" spans="1:19" ht="33.75" customHeight="1">
      <c r="A99" s="104" t="s">
        <v>432</v>
      </c>
      <c r="B99" s="156">
        <f>SUM(B96:B98)</f>
        <v>0</v>
      </c>
      <c r="C99" s="156">
        <f t="shared" ref="C99:I99" si="10">SUM(C96:C98)</f>
        <v>0</v>
      </c>
      <c r="D99" s="156">
        <f t="shared" si="10"/>
        <v>0</v>
      </c>
      <c r="E99" s="156">
        <f t="shared" si="10"/>
        <v>0</v>
      </c>
      <c r="F99" s="156">
        <f t="shared" si="10"/>
        <v>0</v>
      </c>
      <c r="G99" s="156">
        <f t="shared" si="10"/>
        <v>0</v>
      </c>
      <c r="H99" s="156">
        <f t="shared" si="10"/>
        <v>0</v>
      </c>
      <c r="I99" s="156">
        <f t="shared" si="10"/>
        <v>0</v>
      </c>
      <c r="J99" s="353" t="s">
        <v>453</v>
      </c>
      <c r="K99" s="354"/>
    </row>
    <row r="100" spans="1:19" ht="33" customHeight="1">
      <c r="A100" s="104" t="s">
        <v>439</v>
      </c>
      <c r="B100" s="156" t="str">
        <f>IFERROR((VLOOKUP(B94,'HDD &amp; Normalize Instructions'!$J$14:$L$64,3,TRUE))*(B96+B97)+B98,"Needs Data")</f>
        <v>Needs Data</v>
      </c>
      <c r="C100" s="156" t="str">
        <f>IFERROR((VLOOKUP(C94,'HDD &amp; Normalize Instructions'!$J$14:$L$64,3,TRUE))*(C96+C97)+C98,"Needs Data")</f>
        <v>Needs Data</v>
      </c>
      <c r="D100" s="156" t="str">
        <f>IFERROR((VLOOKUP(D94,'HDD &amp; Normalize Instructions'!$J$14:$L$64,3,TRUE))*(D96+D97)+D98,"Needs Data")</f>
        <v>Needs Data</v>
      </c>
      <c r="E100" s="156" t="str">
        <f>IFERROR((VLOOKUP(E94,'HDD &amp; Normalize Instructions'!$J$14:$L$64,3,TRUE))*(E96+E97)+E98,"Needs Data")</f>
        <v>Needs Data</v>
      </c>
      <c r="F100" s="156" t="str">
        <f>IFERROR((VLOOKUP(F94,'HDD &amp; Normalize Instructions'!$J$14:$L$64,3,TRUE))*(F96+F97)+F98,"Needs Data")</f>
        <v>Needs Data</v>
      </c>
      <c r="G100" s="156" t="str">
        <f>IFERROR((VLOOKUP(G94,'HDD &amp; Normalize Instructions'!$J$14:$L$64,3,TRUE))*(G96+G97)+G98,"Needs Data")</f>
        <v>Needs Data</v>
      </c>
      <c r="H100" s="156" t="str">
        <f>IFERROR((VLOOKUP(H94,'HDD &amp; Normalize Instructions'!$J$14:$L$64,3,TRUE))*(H96+H97)+H98,"Needs Data")</f>
        <v>Needs Data</v>
      </c>
      <c r="I100" s="156" t="str">
        <f>IFERROR((VLOOKUP(I94,'HDD &amp; Normalize Instructions'!$J$14:$L$64,3,TRUE))*(I96+I97)+I98,"Needs Data")</f>
        <v>Needs Data</v>
      </c>
      <c r="J100" s="353" t="s">
        <v>441</v>
      </c>
      <c r="K100" s="354"/>
    </row>
    <row r="101" spans="1:19" ht="24.75" customHeight="1" thickBot="1">
      <c r="A101" s="104" t="s">
        <v>208</v>
      </c>
      <c r="B101" s="96">
        <f t="shared" ref="B101:I101" si="11">B99*B95</f>
        <v>0</v>
      </c>
      <c r="C101" s="96">
        <f t="shared" si="11"/>
        <v>0</v>
      </c>
      <c r="D101" s="96">
        <f t="shared" si="11"/>
        <v>0</v>
      </c>
      <c r="E101" s="96">
        <f t="shared" si="11"/>
        <v>0</v>
      </c>
      <c r="F101" s="96">
        <f t="shared" si="11"/>
        <v>0</v>
      </c>
      <c r="G101" s="96">
        <f t="shared" si="11"/>
        <v>0</v>
      </c>
      <c r="H101" s="96">
        <f t="shared" si="11"/>
        <v>0</v>
      </c>
      <c r="I101" s="96">
        <f t="shared" si="11"/>
        <v>0</v>
      </c>
      <c r="J101" s="336" t="s">
        <v>557</v>
      </c>
      <c r="K101" s="337"/>
    </row>
    <row r="102" spans="1:19" ht="53.25" customHeight="1" thickTop="1" thickBot="1">
      <c r="A102" s="104" t="s">
        <v>209</v>
      </c>
      <c r="B102" s="96" t="str">
        <f>IFERROR((B100*B95),"Needs Data")</f>
        <v>Needs Data</v>
      </c>
      <c r="C102" s="96" t="str">
        <f t="shared" ref="C102:I102" si="12">IFERROR((C100*C95),"Needs Data")</f>
        <v>Needs Data</v>
      </c>
      <c r="D102" s="96" t="str">
        <f t="shared" si="12"/>
        <v>Needs Data</v>
      </c>
      <c r="E102" s="96" t="str">
        <f t="shared" si="12"/>
        <v>Needs Data</v>
      </c>
      <c r="F102" s="96" t="str">
        <f t="shared" si="12"/>
        <v>Needs Data</v>
      </c>
      <c r="G102" s="96" t="str">
        <f t="shared" si="12"/>
        <v>Needs Data</v>
      </c>
      <c r="H102" s="96" t="str">
        <f t="shared" si="12"/>
        <v>Needs Data</v>
      </c>
      <c r="I102" s="96" t="str">
        <f t="shared" si="12"/>
        <v>Needs Data</v>
      </c>
      <c r="J102" s="336" t="s">
        <v>559</v>
      </c>
      <c r="K102" s="337"/>
      <c r="O102" s="194" t="s">
        <v>498</v>
      </c>
      <c r="P102" s="158"/>
      <c r="Q102" s="158"/>
      <c r="R102" s="98"/>
      <c r="S102" s="210"/>
    </row>
    <row r="103" spans="1:19" ht="28.5" customHeight="1" thickTop="1">
      <c r="A103" s="104" t="s">
        <v>210</v>
      </c>
      <c r="B103" s="333">
        <f>SUM(B101:I101)</f>
        <v>0</v>
      </c>
      <c r="C103" s="334"/>
      <c r="D103" s="334"/>
      <c r="E103" s="334"/>
      <c r="F103" s="334"/>
      <c r="G103" s="334"/>
      <c r="H103" s="334"/>
      <c r="I103" s="335"/>
      <c r="J103" s="336" t="s">
        <v>560</v>
      </c>
      <c r="K103" s="337"/>
      <c r="O103" s="195" t="str">
        <f>IF((B99*B95)+(C99*C95)+(D99*D95)+(E99*E95)+(F99*F95)+(G99*G95)+(H99*H95)+(I99*I95)=B103,"CORRECT","ERROR")</f>
        <v>CORRECT</v>
      </c>
      <c r="P103" s="313" t="s">
        <v>487</v>
      </c>
      <c r="Q103" s="314"/>
      <c r="R103" s="314"/>
      <c r="S103" s="315"/>
    </row>
    <row r="104" spans="1:19" ht="28.5" customHeight="1" thickBot="1">
      <c r="A104" s="153" t="s">
        <v>211</v>
      </c>
      <c r="B104" s="338">
        <f>SUM(B102:I102)</f>
        <v>0</v>
      </c>
      <c r="C104" s="339"/>
      <c r="D104" s="339"/>
      <c r="E104" s="339"/>
      <c r="F104" s="339"/>
      <c r="G104" s="339"/>
      <c r="H104" s="339"/>
      <c r="I104" s="340"/>
      <c r="J104" s="341" t="s">
        <v>561</v>
      </c>
      <c r="K104" s="342"/>
      <c r="O104" s="196" t="e">
        <f>IF((B100*B95)+(C100*C95)+(D100*D95)+(E100*E95)+(F100*F95)+(G100*G95)+(H100*H95)+(I100*I95)=B104,"CORRECT","ERROR")</f>
        <v>#VALUE!</v>
      </c>
      <c r="P104" s="316" t="s">
        <v>488</v>
      </c>
      <c r="Q104" s="317"/>
      <c r="R104" s="317"/>
      <c r="S104" s="318"/>
    </row>
    <row r="105" spans="1:19" ht="17.25" customHeight="1" thickTop="1">
      <c r="A105" s="9"/>
      <c r="B105" s="42"/>
      <c r="C105" s="42"/>
      <c r="D105" s="42"/>
      <c r="E105" s="42"/>
      <c r="F105" s="42"/>
      <c r="G105" s="42"/>
      <c r="H105" s="42"/>
      <c r="I105" s="42"/>
      <c r="J105" s="42"/>
      <c r="K105" s="42"/>
    </row>
    <row r="106" spans="1:19" ht="17.25" customHeight="1" thickBot="1">
      <c r="A106" s="9"/>
      <c r="B106" s="42"/>
      <c r="C106" s="42"/>
      <c r="D106" s="42"/>
      <c r="E106" s="42"/>
      <c r="F106" s="42"/>
      <c r="G106" s="42"/>
      <c r="H106" s="42"/>
      <c r="I106" s="42"/>
      <c r="J106" s="42"/>
      <c r="K106" s="42"/>
    </row>
    <row r="107" spans="1:19" ht="21.75" thickTop="1" thickBot="1">
      <c r="A107" s="344" t="s">
        <v>302</v>
      </c>
      <c r="B107" s="345"/>
      <c r="C107" s="345"/>
      <c r="D107" s="345"/>
      <c r="E107" s="345"/>
      <c r="F107" s="345"/>
      <c r="G107" s="345"/>
      <c r="H107" s="345"/>
      <c r="I107" s="346"/>
      <c r="J107" s="151"/>
    </row>
    <row r="108" spans="1:19" ht="18.75" thickTop="1">
      <c r="A108" s="100" t="s">
        <v>486</v>
      </c>
      <c r="B108" s="13"/>
      <c r="C108" s="13"/>
      <c r="D108" s="13"/>
      <c r="E108" s="13"/>
      <c r="F108" s="13"/>
      <c r="G108" s="13"/>
      <c r="H108" s="13"/>
      <c r="I108" s="13"/>
      <c r="J108" s="154"/>
    </row>
    <row r="109" spans="1:19" ht="18" customHeight="1" thickBot="1">
      <c r="A109" s="155"/>
      <c r="B109" s="209" t="str">
        <f>+$B$5</f>
        <v>"Non-GHGRP Facility Name"</v>
      </c>
      <c r="C109" s="209" t="str">
        <f>+$C$5</f>
        <v>"Non-GHGRP Facility Name"</v>
      </c>
      <c r="D109" s="209" t="str">
        <f>+$D$5</f>
        <v>"Non-GHGRP Facility Name"</v>
      </c>
      <c r="E109" s="209" t="str">
        <f>+$E$5</f>
        <v>"Non-GHGRP Facility Name"</v>
      </c>
      <c r="F109" s="209" t="str">
        <f>+$F$5</f>
        <v>"Non-GHGRP Facility Name"</v>
      </c>
      <c r="G109" s="209" t="str">
        <f>+$G$5</f>
        <v>"Non-GHGRP Facility Name"</v>
      </c>
      <c r="H109" s="209" t="str">
        <f>+$H$5</f>
        <v>"Non-GHGRP Facility Name"</v>
      </c>
      <c r="I109" s="209" t="str">
        <f>+$I$5</f>
        <v>"Non-GHGRP Facility Name"</v>
      </c>
      <c r="J109" s="152" t="s">
        <v>212</v>
      </c>
      <c r="K109" s="2"/>
    </row>
    <row r="110" spans="1:19" ht="18.75" thickTop="1">
      <c r="A110" s="322" t="s">
        <v>213</v>
      </c>
      <c r="B110" s="323"/>
      <c r="C110" s="323"/>
      <c r="D110" s="323"/>
      <c r="E110" s="323"/>
      <c r="F110" s="323"/>
      <c r="G110" s="323"/>
      <c r="H110" s="323"/>
      <c r="I110" s="323"/>
      <c r="J110" s="324"/>
      <c r="K110" s="2"/>
    </row>
    <row r="111" spans="1:19" ht="53.25" customHeight="1" thickBot="1">
      <c r="A111" s="104" t="s">
        <v>214</v>
      </c>
      <c r="B111" s="150" t="str">
        <f>IFERROR(B81/(B101*'Emission Factor References'!$D$10),"Needs Data")</f>
        <v>Needs Data</v>
      </c>
      <c r="C111" s="150" t="str">
        <f>IFERROR(C81/(C101*'Emission Factor References'!$D$10),"Needs Data")</f>
        <v>Needs Data</v>
      </c>
      <c r="D111" s="150" t="str">
        <f>IFERROR(D81/(D101*'Emission Factor References'!$D$10),"Needs Data")</f>
        <v>Needs Data</v>
      </c>
      <c r="E111" s="150" t="str">
        <f>IFERROR(E81/(E101*'Emission Factor References'!$D$10),"Needs Data")</f>
        <v>Needs Data</v>
      </c>
      <c r="F111" s="150" t="str">
        <f>IFERROR(F81/(F101*'Emission Factor References'!$D$10),"Needs Data")</f>
        <v>Needs Data</v>
      </c>
      <c r="G111" s="150" t="str">
        <f>IFERROR(G81/(G101*'Emission Factor References'!$D$10),"Needs Data")</f>
        <v>Needs Data</v>
      </c>
      <c r="H111" s="150" t="str">
        <f>IFERROR(H81/(H101*'Emission Factor References'!$D$10),"Needs Data")</f>
        <v>Needs Data</v>
      </c>
      <c r="I111" s="150" t="str">
        <f>IFERROR(I81/(I101*'Emission Factor References'!$D$10),"Needs Data")</f>
        <v>Needs Data</v>
      </c>
      <c r="J111" s="328" t="s">
        <v>454</v>
      </c>
      <c r="K111" s="2"/>
    </row>
    <row r="112" spans="1:19" ht="57" customHeight="1" thickTop="1" thickBot="1">
      <c r="A112" s="104" t="s">
        <v>215</v>
      </c>
      <c r="B112" s="150" t="str">
        <f>IFERROR(B81/(B102*'Emission Factor References'!$D$10),"Needs Data")</f>
        <v>Needs Data</v>
      </c>
      <c r="C112" s="150" t="str">
        <f>IFERROR(C81/(C102*'Emission Factor References'!$D$10),"Needs Data")</f>
        <v>Needs Data</v>
      </c>
      <c r="D112" s="150" t="str">
        <f>IFERROR(D81/(D102*'Emission Factor References'!$D$10),"Needs Data")</f>
        <v>Needs Data</v>
      </c>
      <c r="E112" s="150" t="str">
        <f>IFERROR(E81/(E102*'Emission Factor References'!$D$10),"Needs Data")</f>
        <v>Needs Data</v>
      </c>
      <c r="F112" s="150" t="str">
        <f>IFERROR(F81/(F102*'Emission Factor References'!$D$10),"Needs Data")</f>
        <v>Needs Data</v>
      </c>
      <c r="G112" s="150" t="str">
        <f>IFERROR(G81/(G102*'Emission Factor References'!$D$10),"Needs Data")</f>
        <v>Needs Data</v>
      </c>
      <c r="H112" s="150" t="str">
        <f>IFERROR(H81/(H102*'Emission Factor References'!$D$10),"Needs Data")</f>
        <v>Needs Data</v>
      </c>
      <c r="I112" s="150" t="str">
        <f>IFERROR(I81/(I102*'Emission Factor References'!$D$10),"Needs Data")</f>
        <v>Needs Data</v>
      </c>
      <c r="J112" s="343"/>
      <c r="K112" s="2"/>
      <c r="O112" s="194" t="s">
        <v>499</v>
      </c>
      <c r="P112" s="158"/>
      <c r="Q112" s="158"/>
      <c r="R112" s="98"/>
      <c r="S112" s="210"/>
    </row>
    <row r="113" spans="1:19" ht="48" customHeight="1" thickTop="1">
      <c r="A113" s="104" t="s">
        <v>216</v>
      </c>
      <c r="B113" s="374" t="str">
        <f>IFERROR(B87/(B103*'Emission Factor References'!$D$10),"Needs Data")</f>
        <v>Needs Data</v>
      </c>
      <c r="C113" s="375"/>
      <c r="D113" s="375"/>
      <c r="E113" s="375"/>
      <c r="F113" s="375"/>
      <c r="G113" s="375"/>
      <c r="H113" s="375"/>
      <c r="I113" s="376"/>
      <c r="J113" s="328" t="s">
        <v>455</v>
      </c>
      <c r="K113" s="2"/>
      <c r="O113" s="195" t="str">
        <f>IF(SUM(B111:I111)=B113,"CORRECT","ERROR")</f>
        <v>ERROR</v>
      </c>
      <c r="P113" s="313" t="s">
        <v>489</v>
      </c>
      <c r="Q113" s="314"/>
      <c r="R113" s="314"/>
      <c r="S113" s="315"/>
    </row>
    <row r="114" spans="1:19" ht="61.5" customHeight="1" thickBot="1">
      <c r="A114" s="104" t="s">
        <v>217</v>
      </c>
      <c r="B114" s="374" t="str">
        <f>IFERROR(B87/(B104*'Emission Factor References'!$D$10),"Needs Data")</f>
        <v>Needs Data</v>
      </c>
      <c r="C114" s="375"/>
      <c r="D114" s="375"/>
      <c r="E114" s="375"/>
      <c r="F114" s="375"/>
      <c r="G114" s="375"/>
      <c r="H114" s="375"/>
      <c r="I114" s="376"/>
      <c r="J114" s="343"/>
      <c r="K114" s="2"/>
      <c r="O114" s="196" t="str">
        <f>IF(SUM(B112:I112)=B114,"CORRECT","ERROR")</f>
        <v>ERROR</v>
      </c>
      <c r="P114" s="316" t="s">
        <v>489</v>
      </c>
      <c r="Q114" s="317"/>
      <c r="R114" s="317"/>
      <c r="S114" s="318"/>
    </row>
    <row r="115" spans="1:19" ht="18.75" thickTop="1">
      <c r="A115" s="319" t="s">
        <v>218</v>
      </c>
      <c r="B115" s="320"/>
      <c r="C115" s="320"/>
      <c r="D115" s="320"/>
      <c r="E115" s="320"/>
      <c r="F115" s="320"/>
      <c r="G115" s="320"/>
      <c r="H115" s="320"/>
      <c r="I115" s="320"/>
      <c r="J115" s="321"/>
      <c r="K115" s="2"/>
    </row>
    <row r="116" spans="1:19" ht="61.5" customHeight="1" thickBot="1">
      <c r="A116" s="104" t="s">
        <v>214</v>
      </c>
      <c r="B116" s="150" t="str">
        <f>IFERROR(B82/(B101*'Emission Factor References'!$D$10),"Needs Data")</f>
        <v>Needs Data</v>
      </c>
      <c r="C116" s="150" t="str">
        <f>IFERROR(C82/(C101*'Emission Factor References'!$D$10),"Needs Data")</f>
        <v>Needs Data</v>
      </c>
      <c r="D116" s="150" t="str">
        <f>IFERROR(D82/(D101*'Emission Factor References'!$D$10),"Needs Data")</f>
        <v>Needs Data</v>
      </c>
      <c r="E116" s="150" t="str">
        <f>IFERROR(E82/(E101*'Emission Factor References'!$D$10),"Needs Data")</f>
        <v>Needs Data</v>
      </c>
      <c r="F116" s="150" t="str">
        <f>IFERROR(F82/(F101*'Emission Factor References'!$D$10),"Needs Data")</f>
        <v>Needs Data</v>
      </c>
      <c r="G116" s="150" t="str">
        <f>IFERROR(G82/(G101*'Emission Factor References'!$D$10),"Needs Data")</f>
        <v>Needs Data</v>
      </c>
      <c r="H116" s="150" t="str">
        <f>IFERROR(H82/(H101*'Emission Factor References'!$D$10),"Needs Data")</f>
        <v>Needs Data</v>
      </c>
      <c r="I116" s="150" t="str">
        <f>IFERROR(I82/(I101*'Emission Factor References'!$D$10),"Needs Data")</f>
        <v>Needs Data</v>
      </c>
      <c r="J116" s="328" t="s">
        <v>456</v>
      </c>
      <c r="K116" s="2"/>
    </row>
    <row r="117" spans="1:19" ht="61.5" customHeight="1" thickTop="1" thickBot="1">
      <c r="A117" s="104" t="s">
        <v>215</v>
      </c>
      <c r="B117" s="150" t="str">
        <f>IFERROR(B82/(B102*'Emission Factor References'!$D$10),"Needs Data")</f>
        <v>Needs Data</v>
      </c>
      <c r="C117" s="150" t="str">
        <f>IFERROR(C82/(C102*'Emission Factor References'!$D$10),"Needs Data")</f>
        <v>Needs Data</v>
      </c>
      <c r="D117" s="150" t="str">
        <f>IFERROR(D82/(D102*'Emission Factor References'!$D$10),"Needs Data")</f>
        <v>Needs Data</v>
      </c>
      <c r="E117" s="150" t="str">
        <f>IFERROR(E82/(E102*'Emission Factor References'!$D$10),"Needs Data")</f>
        <v>Needs Data</v>
      </c>
      <c r="F117" s="150" t="str">
        <f>IFERROR(F82/(F102*'Emission Factor References'!$D$10),"Needs Data")</f>
        <v>Needs Data</v>
      </c>
      <c r="G117" s="150" t="str">
        <f>IFERROR(G82/(G102*'Emission Factor References'!$D$10),"Needs Data")</f>
        <v>Needs Data</v>
      </c>
      <c r="H117" s="150" t="str">
        <f>IFERROR(H82/(H102*'Emission Factor References'!$D$10),"Needs Data")</f>
        <v>Needs Data</v>
      </c>
      <c r="I117" s="150" t="str">
        <f>IFERROR(I82/(I102*'Emission Factor References'!$D$10),"Needs Data")</f>
        <v>Needs Data</v>
      </c>
      <c r="J117" s="343"/>
      <c r="K117" s="2"/>
      <c r="O117" s="194" t="s">
        <v>500</v>
      </c>
      <c r="P117" s="158"/>
      <c r="Q117" s="158"/>
      <c r="R117" s="98"/>
      <c r="S117" s="210"/>
    </row>
    <row r="118" spans="1:19" ht="35.1" customHeight="1" thickTop="1">
      <c r="A118" s="104" t="s">
        <v>216</v>
      </c>
      <c r="B118" s="374" t="str">
        <f>IFERROR(B88/(B103*'Emission Factor References'!$D$10),"Needs Data")</f>
        <v>Needs Data</v>
      </c>
      <c r="C118" s="375"/>
      <c r="D118" s="375"/>
      <c r="E118" s="375"/>
      <c r="F118" s="375"/>
      <c r="G118" s="375"/>
      <c r="H118" s="375"/>
      <c r="I118" s="376"/>
      <c r="J118" s="328" t="s">
        <v>457</v>
      </c>
      <c r="K118"/>
      <c r="L118"/>
      <c r="M118"/>
      <c r="N118"/>
      <c r="O118" s="195" t="str">
        <f>IF(SUM(B116:I116)=B118,"CORRECT","ERROR")</f>
        <v>ERROR</v>
      </c>
      <c r="P118" s="313" t="s">
        <v>489</v>
      </c>
      <c r="Q118" s="314"/>
      <c r="R118" s="314"/>
      <c r="S118" s="315"/>
    </row>
    <row r="119" spans="1:19" ht="33.6" customHeight="1" thickBot="1">
      <c r="A119" s="153" t="s">
        <v>217</v>
      </c>
      <c r="B119" s="377" t="str">
        <f>IFERROR(B88/(B104*'Emission Factor References'!$D$10),"Needs Data")</f>
        <v>Needs Data</v>
      </c>
      <c r="C119" s="378"/>
      <c r="D119" s="378"/>
      <c r="E119" s="378"/>
      <c r="F119" s="378"/>
      <c r="G119" s="378"/>
      <c r="H119" s="378"/>
      <c r="I119" s="379"/>
      <c r="J119" s="329"/>
      <c r="K119"/>
      <c r="L119"/>
      <c r="M119"/>
      <c r="N119"/>
      <c r="O119" s="196" t="str">
        <f>IF(SUM(B117:I117)=B119,"CORRECT","ERROR")</f>
        <v>ERROR</v>
      </c>
      <c r="P119" s="316" t="s">
        <v>489</v>
      </c>
      <c r="Q119" s="317"/>
      <c r="R119" s="317"/>
      <c r="S119" s="318"/>
    </row>
    <row r="120" spans="1:19" ht="15.75" thickTop="1">
      <c r="J120"/>
      <c r="K120"/>
      <c r="L120"/>
      <c r="M120"/>
      <c r="N120"/>
    </row>
  </sheetData>
  <sheetProtection algorithmName="SHA-512" hashValue="1e/MmHrZZICtIUrxr2BjoNwFAemgt+XBbkTSwBXrDg9/S5QDDRgvLN9Zm/ebwffXrR+cviwZ2ZkjcK07DK3RiA==" saltValue="eMvC1JTC9gDmC2w9Gd6nOQ==" spinCount="100000" sheet="1" objects="1" scenarios="1"/>
  <mergeCells count="77">
    <mergeCell ref="J116:J117"/>
    <mergeCell ref="J101:K101"/>
    <mergeCell ref="J102:K102"/>
    <mergeCell ref="B103:I103"/>
    <mergeCell ref="J103:K103"/>
    <mergeCell ref="B104:I104"/>
    <mergeCell ref="J104:K104"/>
    <mergeCell ref="J96:K96"/>
    <mergeCell ref="J97:K97"/>
    <mergeCell ref="J98:K98"/>
    <mergeCell ref="J99:K99"/>
    <mergeCell ref="J100:K100"/>
    <mergeCell ref="J48:K48"/>
    <mergeCell ref="J95:K95"/>
    <mergeCell ref="B52:I52"/>
    <mergeCell ref="A78:I78"/>
    <mergeCell ref="A84:I84"/>
    <mergeCell ref="B86:I86"/>
    <mergeCell ref="B87:I87"/>
    <mergeCell ref="B88:I88"/>
    <mergeCell ref="A90:I90"/>
    <mergeCell ref="J93:K93"/>
    <mergeCell ref="J94:K94"/>
    <mergeCell ref="B92:I92"/>
    <mergeCell ref="B1:E1"/>
    <mergeCell ref="J36:K36"/>
    <mergeCell ref="J25:K25"/>
    <mergeCell ref="J26:K26"/>
    <mergeCell ref="J27:K27"/>
    <mergeCell ref="J28:K28"/>
    <mergeCell ref="J29:K29"/>
    <mergeCell ref="J30:K30"/>
    <mergeCell ref="J31:K31"/>
    <mergeCell ref="J32:K32"/>
    <mergeCell ref="J33:K33"/>
    <mergeCell ref="J34:K34"/>
    <mergeCell ref="J35:K35"/>
    <mergeCell ref="J24:K24"/>
    <mergeCell ref="A2:I2"/>
    <mergeCell ref="B4:I4"/>
    <mergeCell ref="A22:I22"/>
    <mergeCell ref="B24:I24"/>
    <mergeCell ref="P19:S19"/>
    <mergeCell ref="P20:S20"/>
    <mergeCell ref="P76:S76"/>
    <mergeCell ref="A50:I50"/>
    <mergeCell ref="J37:K37"/>
    <mergeCell ref="J38:K38"/>
    <mergeCell ref="J39:K39"/>
    <mergeCell ref="J40:K40"/>
    <mergeCell ref="J41:K41"/>
    <mergeCell ref="J42:K42"/>
    <mergeCell ref="J43:K43"/>
    <mergeCell ref="J44:K44"/>
    <mergeCell ref="J45:K45"/>
    <mergeCell ref="J46:K46"/>
    <mergeCell ref="P77:S77"/>
    <mergeCell ref="P81:S81"/>
    <mergeCell ref="P82:S82"/>
    <mergeCell ref="P87:S87"/>
    <mergeCell ref="P88:S88"/>
    <mergeCell ref="P118:S118"/>
    <mergeCell ref="P119:S119"/>
    <mergeCell ref="P103:S103"/>
    <mergeCell ref="P104:S104"/>
    <mergeCell ref="A110:J110"/>
    <mergeCell ref="A115:J115"/>
    <mergeCell ref="P113:S113"/>
    <mergeCell ref="P114:S114"/>
    <mergeCell ref="A107:I107"/>
    <mergeCell ref="B118:I118"/>
    <mergeCell ref="J118:J119"/>
    <mergeCell ref="B119:I119"/>
    <mergeCell ref="J111:J112"/>
    <mergeCell ref="B113:I113"/>
    <mergeCell ref="J113:J114"/>
    <mergeCell ref="B114:I114"/>
  </mergeCells>
  <pageMargins left="0.7" right="0.7" top="0.75" bottom="0.75" header="0.3" footer="0.3"/>
  <pageSetup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6B06C02-7B1F-4D23-A4BE-143C76EB8F65}">
          <x14:formula1>
            <xm:f>'Lists (used for dropdowns)'!$B$6:$B$56</xm:f>
          </x14:formula1>
          <xm:sqref>B94:I94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25882-5B8F-4870-A728-D62BE6F80E1A}">
  <sheetPr>
    <tabColor theme="9" tint="0.59999389629810485"/>
  </sheetPr>
  <dimension ref="B14:S14"/>
  <sheetViews>
    <sheetView workbookViewId="0">
      <selection activeCell="A2" sqref="A2"/>
    </sheetView>
  </sheetViews>
  <sheetFormatPr defaultRowHeight="15"/>
  <sheetData>
    <row r="14" spans="2:19" ht="28.5">
      <c r="B14" s="79" t="s">
        <v>269</v>
      </c>
      <c r="C14" s="80"/>
      <c r="D14" s="80"/>
      <c r="E14" s="80"/>
      <c r="F14" s="80"/>
      <c r="G14" s="80"/>
      <c r="H14" s="80"/>
      <c r="I14" s="80"/>
      <c r="J14" s="80"/>
      <c r="K14" s="80"/>
      <c r="L14" s="80"/>
      <c r="M14" s="80"/>
      <c r="N14" s="80"/>
      <c r="O14" s="80"/>
      <c r="P14" s="80"/>
      <c r="Q14" s="80"/>
      <c r="R14" s="80"/>
      <c r="S14" s="80"/>
    </row>
  </sheetData>
  <sheetProtection algorithmName="SHA-512" hashValue="R6/two0J/zpsn4HfEK1zMbiWSreY/KTjHj6DZXRyUT8YaZoRpn0niD4nRXBH8Rpkq+O7BGGb/vRplxmVrboQoA==" saltValue="Ggf5dpB+QVcvR/IsAlUWkA==" spinCount="10000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DBE09-74E5-40C9-BC90-4EB208D33C4F}">
  <sheetPr>
    <tabColor theme="9" tint="0.59999389629810485"/>
  </sheetPr>
  <dimension ref="A1:N15"/>
  <sheetViews>
    <sheetView topLeftCell="A17" zoomScale="90" zoomScaleNormal="90" workbookViewId="0">
      <selection activeCell="J7" sqref="J7"/>
    </sheetView>
  </sheetViews>
  <sheetFormatPr defaultColWidth="8.7109375" defaultRowHeight="12.75"/>
  <cols>
    <col min="1" max="1" width="50.140625" style="1" customWidth="1"/>
    <col min="2" max="2" width="20" style="2" bestFit="1" customWidth="1"/>
    <col min="3" max="9" width="17.5703125" style="2" customWidth="1"/>
    <col min="10" max="10" width="44.7109375" style="2" customWidth="1"/>
    <col min="11" max="11" width="59.28515625" style="1" customWidth="1"/>
    <col min="12" max="16384" width="8.7109375" style="2"/>
  </cols>
  <sheetData>
    <row r="1" spans="1:14" ht="13.5" thickBot="1"/>
    <row r="2" spans="1:14" s="25" customFormat="1" ht="33" customHeight="1" thickTop="1" thickBot="1">
      <c r="A2" s="388" t="s">
        <v>516</v>
      </c>
      <c r="B2" s="389"/>
      <c r="C2" s="389"/>
      <c r="D2" s="389"/>
      <c r="E2" s="389"/>
      <c r="F2" s="389"/>
      <c r="G2" s="390"/>
      <c r="J2" s="26"/>
      <c r="K2" s="26"/>
      <c r="L2" s="26"/>
      <c r="M2" s="26"/>
      <c r="N2" s="26"/>
    </row>
    <row r="3" spans="1:14" ht="27.6" customHeight="1" thickTop="1">
      <c r="A3" s="391" t="s">
        <v>222</v>
      </c>
      <c r="B3" s="392"/>
      <c r="C3" s="392"/>
      <c r="D3" s="392"/>
      <c r="E3" s="392"/>
      <c r="F3" s="392"/>
      <c r="G3" s="393"/>
      <c r="J3" s="10"/>
    </row>
    <row r="4" spans="1:14">
      <c r="A4" s="102" t="s">
        <v>223</v>
      </c>
      <c r="B4" s="38" t="s">
        <v>224</v>
      </c>
      <c r="C4" s="358" t="s">
        <v>203</v>
      </c>
      <c r="D4" s="358"/>
      <c r="E4" s="358"/>
      <c r="F4" s="358"/>
      <c r="G4" s="359"/>
      <c r="K4" s="2"/>
    </row>
    <row r="5" spans="1:14" ht="30" customHeight="1">
      <c r="A5" s="104" t="s">
        <v>225</v>
      </c>
      <c r="B5" s="96">
        <f>SUM('Dist GHGRP Facilities'!B81:I81,'Dist Non-GHGRP Facilities'!B87:I87)</f>
        <v>0</v>
      </c>
      <c r="C5" s="394" t="s">
        <v>226</v>
      </c>
      <c r="D5" s="395"/>
      <c r="E5" s="395"/>
      <c r="F5" s="395"/>
      <c r="G5" s="396"/>
      <c r="K5" s="2"/>
    </row>
    <row r="6" spans="1:14" ht="39.75" customHeight="1">
      <c r="A6" s="104" t="s">
        <v>227</v>
      </c>
      <c r="B6" s="96">
        <f>SUM('Dist GHGRP Facilities'!B82:I82,'Dist Non-GHGRP Facilities'!B88:I88)</f>
        <v>0</v>
      </c>
      <c r="C6" s="384" t="s">
        <v>228</v>
      </c>
      <c r="D6" s="384"/>
      <c r="E6" s="384"/>
      <c r="F6" s="384"/>
      <c r="G6" s="385"/>
      <c r="K6" s="2"/>
    </row>
    <row r="7" spans="1:14" ht="30" customHeight="1">
      <c r="A7" s="104" t="s">
        <v>229</v>
      </c>
      <c r="B7" s="96">
        <f>SUM('Dist GHGRP Facilities'!B93:I93,'Dist Non-GHGRP Facilities'!B99:I99)</f>
        <v>0</v>
      </c>
      <c r="C7" s="384" t="s">
        <v>230</v>
      </c>
      <c r="D7" s="384"/>
      <c r="E7" s="384"/>
      <c r="F7" s="384"/>
      <c r="G7" s="385"/>
      <c r="K7" s="2"/>
    </row>
    <row r="8" spans="1:14" ht="30" customHeight="1">
      <c r="A8" s="104" t="s">
        <v>231</v>
      </c>
      <c r="B8" s="96">
        <f>SUM('Dist GHGRP Facilities'!B94:I94,'Dist Non-GHGRP Facilities'!B100:I100)</f>
        <v>0</v>
      </c>
      <c r="C8" s="384" t="s">
        <v>232</v>
      </c>
      <c r="D8" s="384"/>
      <c r="E8" s="384"/>
      <c r="F8" s="384"/>
      <c r="G8" s="385"/>
      <c r="K8" s="2"/>
    </row>
    <row r="9" spans="1:14" ht="30" customHeight="1">
      <c r="A9" s="104" t="s">
        <v>233</v>
      </c>
      <c r="B9" s="215" t="str">
        <f>IFERROR(SUM(SUMPRODUCT('Dist GHGRP Facilities'!B89:I89,'Dist GHGRP Facilities'!B93:I93),SUMPRODUCT('Dist Non-GHGRP Facilities'!B95:I95,'Dist Non-GHGRP Facilities'!B99:I99))/SUM('Dist GHGRP Facilities'!B93:I93,'Dist Non-GHGRP Facilities'!B99:I99),"Needs Data")</f>
        <v>Needs Data</v>
      </c>
      <c r="C9" s="384" t="s">
        <v>234</v>
      </c>
      <c r="D9" s="384"/>
      <c r="E9" s="384"/>
      <c r="F9" s="384"/>
      <c r="G9" s="385"/>
      <c r="K9" s="2"/>
    </row>
    <row r="10" spans="1:14" ht="30" customHeight="1">
      <c r="A10" s="104" t="s">
        <v>235</v>
      </c>
      <c r="B10" s="215" t="str">
        <f>IFERROR(SUM(SUMPRODUCT('Dist GHGRP Facilities'!B89:I89,'Dist GHGRP Facilities'!B94:I94),SUMPRODUCT('Dist Non-GHGRP Facilities'!B95:I95,'Dist Non-GHGRP Facilities'!B100:I100))/SUM('Dist GHGRP Facilities'!B94:I94,'Dist Non-GHGRP Facilities'!B100:I100),"Needs Data")</f>
        <v>Needs Data</v>
      </c>
      <c r="C10" s="384" t="s">
        <v>236</v>
      </c>
      <c r="D10" s="384"/>
      <c r="E10" s="384"/>
      <c r="F10" s="384"/>
      <c r="G10" s="385"/>
      <c r="H10" s="1"/>
      <c r="K10" s="2"/>
    </row>
    <row r="11" spans="1:14" ht="56.45" customHeight="1">
      <c r="A11" s="104" t="s">
        <v>237</v>
      </c>
      <c r="B11" s="150" t="str">
        <f>IFERROR(B5/(B7*B9*'Emission Factor References'!D10),"Needs Data")</f>
        <v>Needs Data</v>
      </c>
      <c r="C11" s="384" t="s">
        <v>238</v>
      </c>
      <c r="D11" s="384"/>
      <c r="E11" s="384"/>
      <c r="F11" s="384"/>
      <c r="G11" s="385"/>
      <c r="K11" s="2"/>
    </row>
    <row r="12" spans="1:14" ht="58.5" customHeight="1">
      <c r="A12" s="104" t="s">
        <v>239</v>
      </c>
      <c r="B12" s="150" t="str">
        <f>IFERROR(B5/(B8*B10*'Emission Factor References'!D10),"Needs Data")</f>
        <v>Needs Data</v>
      </c>
      <c r="C12" s="384" t="s">
        <v>240</v>
      </c>
      <c r="D12" s="384"/>
      <c r="E12" s="384"/>
      <c r="F12" s="384"/>
      <c r="G12" s="385"/>
      <c r="H12" s="1"/>
      <c r="K12" s="2"/>
    </row>
    <row r="13" spans="1:14" ht="52.5" customHeight="1">
      <c r="A13" s="104" t="s">
        <v>241</v>
      </c>
      <c r="B13" s="150" t="str">
        <f>IFERROR(B6/(B7*B9*'Emission Factor References'!D10),"Needs Data")</f>
        <v>Needs Data</v>
      </c>
      <c r="C13" s="384" t="s">
        <v>242</v>
      </c>
      <c r="D13" s="384"/>
      <c r="E13" s="384"/>
      <c r="F13" s="384"/>
      <c r="G13" s="385"/>
    </row>
    <row r="14" spans="1:14" ht="53.1" customHeight="1" thickBot="1">
      <c r="A14" s="153" t="s">
        <v>243</v>
      </c>
      <c r="B14" s="216" t="str">
        <f>IFERROR(B6/(B8*B10*'Emission Factor References'!D10),"Needs Data")</f>
        <v>Needs Data</v>
      </c>
      <c r="C14" s="386" t="s">
        <v>244</v>
      </c>
      <c r="D14" s="386"/>
      <c r="E14" s="386"/>
      <c r="F14" s="386"/>
      <c r="G14" s="387"/>
    </row>
    <row r="15" spans="1:14" ht="13.5" thickTop="1"/>
  </sheetData>
  <sheetProtection algorithmName="SHA-512" hashValue="Fwh4f43StgkER5Pw26hwvmWpAzxBZ5/N7TzYMnfDXuYruFeVdDCXWxdF84JvENSJEqUPQ1P4V9nmNFzsSHqrdA==" saltValue="UILsWN3Ef333hNoE3UU9mQ==" spinCount="100000" sheet="1" objects="1" scenarios="1"/>
  <mergeCells count="13">
    <mergeCell ref="C11:G11"/>
    <mergeCell ref="C12:G12"/>
    <mergeCell ref="C13:G13"/>
    <mergeCell ref="C14:G14"/>
    <mergeCell ref="A2:G2"/>
    <mergeCell ref="A3:G3"/>
    <mergeCell ref="C4:G4"/>
    <mergeCell ref="C5:G5"/>
    <mergeCell ref="C6:G6"/>
    <mergeCell ref="C7:G7"/>
    <mergeCell ref="C8:G8"/>
    <mergeCell ref="C9:G9"/>
    <mergeCell ref="C10:G10"/>
  </mergeCells>
  <pageMargins left="0.7" right="0.7" top="0.75" bottom="0.75" header="0.3" footer="0.3"/>
  <pageSetup orientation="portrait" horizontalDpi="300" verticalDpi="300"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0BB42-2827-4F87-8B3F-B3A1DFE440FB}">
  <sheetPr>
    <tabColor theme="7" tint="0.39997558519241921"/>
  </sheetPr>
  <dimension ref="B14:U14"/>
  <sheetViews>
    <sheetView workbookViewId="0">
      <selection activeCell="A2" sqref="A2"/>
    </sheetView>
  </sheetViews>
  <sheetFormatPr defaultRowHeight="15"/>
  <sheetData>
    <row r="14" spans="2:21" ht="28.5">
      <c r="B14" s="53" t="s">
        <v>250</v>
      </c>
      <c r="C14" s="54"/>
      <c r="D14" s="54"/>
      <c r="E14" s="54"/>
      <c r="F14" s="54"/>
      <c r="G14" s="54"/>
      <c r="H14" s="54"/>
      <c r="I14" s="54"/>
      <c r="J14" s="54"/>
      <c r="K14" s="54"/>
      <c r="L14" s="54"/>
      <c r="M14" s="54"/>
      <c r="N14" s="54"/>
      <c r="O14" s="54"/>
      <c r="P14" s="54"/>
      <c r="Q14" s="54"/>
      <c r="R14" s="54"/>
      <c r="S14" s="54"/>
      <c r="T14" s="54"/>
      <c r="U14" s="54"/>
    </row>
  </sheetData>
  <sheetProtection algorithmName="SHA-512" hashValue="rznI8tExQ25L0qFNdL9HqeElk4XD/3qWAyaIszCN43WUaSx3AICrB/wMbX0v0/2Dw24AuiWzACcw9xTD1ltO/Q==" saltValue="5to/MZb1e7I3IvoCxcEu+Q==" spinCount="100000" sheet="1" objects="1" scenarios="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66A3C-3E92-46C2-998A-DCDE20D4527E}">
  <sheetPr>
    <tabColor theme="7" tint="0.39997558519241921"/>
  </sheetPr>
  <dimension ref="A1:M46"/>
  <sheetViews>
    <sheetView zoomScaleNormal="100" workbookViewId="0">
      <selection activeCell="H7" sqref="H7"/>
    </sheetView>
  </sheetViews>
  <sheetFormatPr defaultColWidth="8.5703125" defaultRowHeight="12.75"/>
  <cols>
    <col min="1" max="1" width="8.5703125" style="2" customWidth="1"/>
    <col min="2" max="2" width="8.5703125" style="2"/>
    <col min="3" max="3" width="5.85546875" style="2" customWidth="1"/>
    <col min="4" max="4" width="54.140625" style="2" customWidth="1"/>
    <col min="5" max="5" width="14.85546875" style="2" bestFit="1" customWidth="1"/>
    <col min="6" max="6" width="38.42578125" style="2" customWidth="1"/>
    <col min="7" max="7" width="10.5703125" style="2" customWidth="1"/>
    <col min="8" max="8" width="9.140625" style="2"/>
    <col min="9" max="9" width="20.42578125" style="2" customWidth="1"/>
    <col min="10" max="10" width="17.42578125" style="2" customWidth="1"/>
    <col min="11" max="11" width="8.5703125" style="2"/>
    <col min="12" max="12" width="11.7109375" style="2" customWidth="1"/>
    <col min="13" max="13" width="12" style="2" customWidth="1"/>
    <col min="14" max="16384" width="8.5703125" style="2"/>
  </cols>
  <sheetData>
    <row r="1" spans="1:13" ht="13.5" thickBot="1">
      <c r="A1" s="25"/>
    </row>
    <row r="2" spans="1:13" ht="63.75" customHeight="1" thickTop="1" thickBot="1">
      <c r="A2" s="397" t="s">
        <v>266</v>
      </c>
      <c r="B2" s="398"/>
      <c r="C2" s="398"/>
      <c r="D2" s="398"/>
      <c r="E2" s="398"/>
      <c r="F2" s="399"/>
      <c r="H2" s="241" t="s">
        <v>541</v>
      </c>
      <c r="I2" s="242"/>
      <c r="J2" s="242"/>
      <c r="K2" s="242"/>
      <c r="L2" s="243"/>
      <c r="M2"/>
    </row>
    <row r="3" spans="1:13" ht="15.75" customHeight="1" thickTop="1">
      <c r="A3" s="263"/>
      <c r="B3" s="264"/>
      <c r="C3" s="264"/>
      <c r="D3" s="264"/>
      <c r="E3" s="264"/>
      <c r="F3" s="264"/>
      <c r="H3" s="41"/>
      <c r="I3" s="41"/>
    </row>
    <row r="4" spans="1:13" ht="13.5" thickBot="1">
      <c r="A4" s="3"/>
      <c r="B4" s="3"/>
      <c r="C4" s="3"/>
      <c r="D4" s="3"/>
      <c r="E4" s="3"/>
      <c r="F4" s="3"/>
    </row>
    <row r="5" spans="1:13" ht="16.5" customHeight="1" thickTop="1">
      <c r="A5" s="400" t="s">
        <v>0</v>
      </c>
      <c r="B5" s="401"/>
      <c r="C5" s="401"/>
      <c r="D5" s="401"/>
      <c r="E5" s="401"/>
      <c r="F5" s="402"/>
      <c r="H5"/>
      <c r="I5"/>
      <c r="J5"/>
      <c r="K5"/>
      <c r="L5"/>
    </row>
    <row r="6" spans="1:13" ht="12.6" customHeight="1">
      <c r="A6" s="403" t="s">
        <v>568</v>
      </c>
      <c r="B6" s="404"/>
      <c r="C6" s="404"/>
      <c r="D6" s="404"/>
      <c r="E6" s="404"/>
      <c r="F6" s="405"/>
      <c r="H6"/>
      <c r="I6"/>
      <c r="J6"/>
      <c r="K6"/>
      <c r="L6"/>
    </row>
    <row r="7" spans="1:13" ht="15">
      <c r="A7" s="274"/>
      <c r="B7" s="275"/>
      <c r="C7" s="275"/>
      <c r="D7" s="275"/>
      <c r="E7" s="275"/>
      <c r="F7" s="276"/>
      <c r="H7"/>
      <c r="I7"/>
      <c r="J7"/>
      <c r="K7"/>
      <c r="L7"/>
    </row>
    <row r="8" spans="1:13" ht="15">
      <c r="A8" s="274"/>
      <c r="B8" s="275"/>
      <c r="C8" s="275"/>
      <c r="D8" s="275"/>
      <c r="E8" s="275"/>
      <c r="F8" s="276"/>
      <c r="H8"/>
      <c r="I8"/>
      <c r="J8"/>
      <c r="K8"/>
      <c r="L8"/>
    </row>
    <row r="9" spans="1:13">
      <c r="A9" s="274"/>
      <c r="B9" s="275"/>
      <c r="C9" s="275"/>
      <c r="D9" s="275"/>
      <c r="E9" s="275"/>
      <c r="F9" s="276"/>
    </row>
    <row r="10" spans="1:13">
      <c r="A10" s="274"/>
      <c r="B10" s="275"/>
      <c r="C10" s="275"/>
      <c r="D10" s="275"/>
      <c r="E10" s="275"/>
      <c r="F10" s="276"/>
    </row>
    <row r="11" spans="1:13">
      <c r="A11" s="274"/>
      <c r="B11" s="275"/>
      <c r="C11" s="275"/>
      <c r="D11" s="275"/>
      <c r="E11" s="275"/>
      <c r="F11" s="276"/>
    </row>
    <row r="12" spans="1:13">
      <c r="A12" s="274"/>
      <c r="B12" s="275"/>
      <c r="C12" s="275"/>
      <c r="D12" s="275"/>
      <c r="E12" s="275"/>
      <c r="F12" s="276"/>
    </row>
    <row r="13" spans="1:13">
      <c r="A13" s="274"/>
      <c r="B13" s="275"/>
      <c r="C13" s="275"/>
      <c r="D13" s="275"/>
      <c r="E13" s="275"/>
      <c r="F13" s="276"/>
    </row>
    <row r="14" spans="1:13">
      <c r="A14" s="274"/>
      <c r="B14" s="275"/>
      <c r="C14" s="275"/>
      <c r="D14" s="275"/>
      <c r="E14" s="275"/>
      <c r="F14" s="276"/>
    </row>
    <row r="15" spans="1:13">
      <c r="A15" s="274"/>
      <c r="B15" s="275"/>
      <c r="C15" s="275"/>
      <c r="D15" s="275"/>
      <c r="E15" s="275"/>
      <c r="F15" s="276"/>
    </row>
    <row r="16" spans="1:13">
      <c r="A16" s="274"/>
      <c r="B16" s="275"/>
      <c r="C16" s="275"/>
      <c r="D16" s="275"/>
      <c r="E16" s="275"/>
      <c r="F16" s="276"/>
    </row>
    <row r="17" spans="1:6">
      <c r="A17" s="274"/>
      <c r="B17" s="275"/>
      <c r="C17" s="275"/>
      <c r="D17" s="275"/>
      <c r="E17" s="275"/>
      <c r="F17" s="276"/>
    </row>
    <row r="18" spans="1:6">
      <c r="A18" s="274"/>
      <c r="B18" s="275"/>
      <c r="C18" s="275"/>
      <c r="D18" s="275"/>
      <c r="E18" s="275"/>
      <c r="F18" s="276"/>
    </row>
    <row r="19" spans="1:6" ht="66" customHeight="1">
      <c r="A19" s="274"/>
      <c r="B19" s="275"/>
      <c r="C19" s="275"/>
      <c r="D19" s="275"/>
      <c r="E19" s="275"/>
      <c r="F19" s="276"/>
    </row>
    <row r="20" spans="1:6" ht="220.5" customHeight="1" thickBot="1">
      <c r="A20" s="277"/>
      <c r="B20" s="278"/>
      <c r="C20" s="278"/>
      <c r="D20" s="278"/>
      <c r="E20" s="278"/>
      <c r="F20" s="279"/>
    </row>
    <row r="21" spans="1:6" ht="29.25" customHeight="1" thickTop="1">
      <c r="A21"/>
      <c r="B21"/>
      <c r="C21"/>
      <c r="D21"/>
      <c r="E21"/>
      <c r="F21"/>
    </row>
    <row r="38" spans="3:4" customFormat="1" ht="15"/>
    <row r="39" spans="3:4" customFormat="1" ht="15"/>
    <row r="40" spans="3:4" customFormat="1" ht="15"/>
    <row r="41" spans="3:4" customFormat="1" ht="15"/>
    <row r="42" spans="3:4" customFormat="1" ht="15"/>
    <row r="45" spans="3:4">
      <c r="C45" s="55"/>
      <c r="D45" s="55"/>
    </row>
    <row r="46" spans="3:4">
      <c r="C46" s="56"/>
      <c r="D46" s="56"/>
    </row>
  </sheetData>
  <sheetProtection algorithmName="SHA-512" hashValue="gVD5ub2bZyIsOas6OeZ7fOvfzFOKDq5hOWdILRl5p3Rqs17lJDWv+yLHekQM22oLnf9fUpXFkk+kr6dY5j1Fkw==" saltValue="VtvT/nNvGh/u9aL8n4/gIQ==" spinCount="100000" sheet="1" objects="1" scenarios="1"/>
  <mergeCells count="5">
    <mergeCell ref="A2:F2"/>
    <mergeCell ref="A3:F3"/>
    <mergeCell ref="A5:F5"/>
    <mergeCell ref="A6:F20"/>
    <mergeCell ref="H2:L2"/>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FFE98-F233-4738-A8A5-E696C8579D08}">
  <sheetPr>
    <tabColor theme="7" tint="0.39997558519241921"/>
  </sheetPr>
  <dimension ref="B1:L98"/>
  <sheetViews>
    <sheetView topLeftCell="A44" workbookViewId="0">
      <selection activeCell="B5" sqref="B5"/>
    </sheetView>
  </sheetViews>
  <sheetFormatPr defaultRowHeight="15"/>
  <cols>
    <col min="1" max="1" width="4.7109375" customWidth="1"/>
    <col min="2" max="2" width="5.85546875" customWidth="1"/>
    <col min="3" max="3" width="54.140625" customWidth="1"/>
    <col min="4" max="4" width="16.85546875" customWidth="1"/>
    <col min="5" max="5" width="28.42578125" bestFit="1" customWidth="1"/>
    <col min="6" max="6" width="10.5703125" customWidth="1"/>
    <col min="7" max="7" width="25.140625" customWidth="1"/>
    <col min="9" max="9" width="20.42578125" customWidth="1"/>
    <col min="10" max="10" width="17.42578125" customWidth="1"/>
    <col min="12" max="12" width="11.7109375" customWidth="1"/>
    <col min="13" max="13" width="12" customWidth="1"/>
  </cols>
  <sheetData>
    <row r="1" spans="2:12" ht="15.75" thickBot="1"/>
    <row r="2" spans="2:12" ht="63" customHeight="1" thickTop="1" thickBot="1">
      <c r="H2" s="241" t="s">
        <v>541</v>
      </c>
      <c r="I2" s="242"/>
      <c r="J2" s="242"/>
      <c r="K2" s="242"/>
      <c r="L2" s="243"/>
    </row>
    <row r="3" spans="2:12" ht="15.75" thickTop="1"/>
    <row r="5" spans="2:12" ht="21" thickBot="1">
      <c r="B5" s="225" t="s">
        <v>262</v>
      </c>
      <c r="C5" s="224"/>
      <c r="D5" s="224"/>
      <c r="E5" s="224"/>
      <c r="F5" s="224"/>
      <c r="G5" s="224"/>
      <c r="H5" s="224"/>
      <c r="I5" s="224"/>
    </row>
    <row r="6" spans="2:12" ht="18.75" thickTop="1">
      <c r="B6" s="426" t="s">
        <v>263</v>
      </c>
      <c r="C6" s="427"/>
      <c r="D6" s="427"/>
      <c r="E6" s="427"/>
      <c r="F6" s="427"/>
      <c r="G6" s="427"/>
      <c r="H6" s="427"/>
      <c r="I6" s="428"/>
    </row>
    <row r="7" spans="2:12">
      <c r="B7" s="66"/>
      <c r="C7" s="67"/>
      <c r="D7" s="67"/>
      <c r="E7" s="67"/>
      <c r="F7" s="67"/>
      <c r="G7" s="67"/>
      <c r="H7" s="67"/>
      <c r="I7" s="68"/>
    </row>
    <row r="8" spans="2:12" ht="15.75">
      <c r="B8" s="429" t="s">
        <v>259</v>
      </c>
      <c r="C8" s="430"/>
      <c r="D8" s="430"/>
      <c r="E8" s="430"/>
      <c r="F8" s="430"/>
      <c r="G8" s="430"/>
      <c r="H8" s="430"/>
      <c r="I8" s="431"/>
    </row>
    <row r="9" spans="2:12">
      <c r="B9" s="66"/>
      <c r="C9" s="45" t="s">
        <v>4</v>
      </c>
      <c r="D9" s="69" t="s">
        <v>5</v>
      </c>
      <c r="E9" s="69" t="s">
        <v>6</v>
      </c>
      <c r="F9" s="67"/>
      <c r="G9" s="69" t="s">
        <v>7</v>
      </c>
      <c r="H9" s="69"/>
      <c r="I9" s="70"/>
    </row>
    <row r="10" spans="2:12">
      <c r="B10" s="66"/>
      <c r="C10" s="67" t="s">
        <v>260</v>
      </c>
      <c r="D10" s="67">
        <v>1.9199999999999998E-2</v>
      </c>
      <c r="E10" s="67" t="s">
        <v>9</v>
      </c>
      <c r="F10" s="67"/>
      <c r="G10" s="353" t="s">
        <v>10</v>
      </c>
      <c r="H10" s="353"/>
      <c r="I10" s="354"/>
    </row>
    <row r="11" spans="2:12">
      <c r="B11" s="66"/>
      <c r="C11" s="67"/>
      <c r="D11" s="67"/>
      <c r="E11" s="67"/>
      <c r="F11" s="67"/>
      <c r="G11" s="353"/>
      <c r="H11" s="353"/>
      <c r="I11" s="354"/>
    </row>
    <row r="12" spans="2:12" ht="15.75" thickBot="1">
      <c r="B12" s="71"/>
      <c r="C12" s="72"/>
      <c r="D12" s="72"/>
      <c r="E12" s="72"/>
      <c r="F12" s="72"/>
      <c r="G12" s="72"/>
      <c r="H12" s="72"/>
      <c r="I12" s="73"/>
    </row>
    <row r="13" spans="2:12" ht="16.5" thickTop="1">
      <c r="B13" s="442" t="s">
        <v>12</v>
      </c>
      <c r="C13" s="443"/>
      <c r="D13" s="443"/>
      <c r="E13" s="443"/>
      <c r="F13" s="443"/>
      <c r="G13" s="443"/>
      <c r="H13" s="443"/>
      <c r="I13" s="444"/>
    </row>
    <row r="14" spans="2:12">
      <c r="B14" s="74"/>
      <c r="C14" s="67"/>
      <c r="D14" s="38" t="s">
        <v>13</v>
      </c>
      <c r="E14" s="38" t="s">
        <v>261</v>
      </c>
      <c r="F14" s="360" t="s">
        <v>264</v>
      </c>
      <c r="G14" s="360"/>
      <c r="H14" s="360"/>
      <c r="I14" s="413"/>
    </row>
    <row r="15" spans="2:12">
      <c r="B15" s="112" t="s">
        <v>14</v>
      </c>
      <c r="C15" s="20"/>
      <c r="D15" s="365" t="s">
        <v>15</v>
      </c>
      <c r="E15" s="367"/>
      <c r="F15" s="433"/>
      <c r="G15" s="434"/>
      <c r="H15" s="434"/>
      <c r="I15" s="435"/>
    </row>
    <row r="16" spans="2:12" ht="30" customHeight="1">
      <c r="B16" s="113"/>
      <c r="C16" s="21" t="s">
        <v>289</v>
      </c>
      <c r="D16" s="27">
        <v>1.4890336534748918</v>
      </c>
      <c r="E16" s="22" t="s">
        <v>18</v>
      </c>
      <c r="F16" s="436" t="s">
        <v>471</v>
      </c>
      <c r="G16" s="436"/>
      <c r="H16" s="436"/>
      <c r="I16" s="437"/>
    </row>
    <row r="17" spans="2:9" ht="57" customHeight="1">
      <c r="B17" s="113"/>
      <c r="C17" s="21" t="s">
        <v>290</v>
      </c>
      <c r="D17" s="27">
        <v>23.4</v>
      </c>
      <c r="E17" s="22" t="s">
        <v>18</v>
      </c>
      <c r="F17" s="436" t="s">
        <v>502</v>
      </c>
      <c r="G17" s="436"/>
      <c r="H17" s="436"/>
      <c r="I17" s="437"/>
    </row>
    <row r="18" spans="2:9" ht="57" customHeight="1">
      <c r="B18" s="113"/>
      <c r="C18" s="21" t="s">
        <v>291</v>
      </c>
      <c r="D18" s="27">
        <v>105</v>
      </c>
      <c r="E18" s="22" t="s">
        <v>18</v>
      </c>
      <c r="F18" s="436" t="s">
        <v>502</v>
      </c>
      <c r="G18" s="436"/>
      <c r="H18" s="436"/>
      <c r="I18" s="437"/>
    </row>
    <row r="19" spans="2:9" ht="30" customHeight="1">
      <c r="B19" s="113"/>
      <c r="C19" s="21" t="s">
        <v>20</v>
      </c>
      <c r="D19" s="27">
        <v>0.88268071168226936</v>
      </c>
      <c r="E19" s="22" t="s">
        <v>21</v>
      </c>
      <c r="F19" s="451" t="s">
        <v>469</v>
      </c>
      <c r="G19" s="451"/>
      <c r="H19" s="451"/>
      <c r="I19" s="452"/>
    </row>
    <row r="20" spans="2:9" ht="15" customHeight="1">
      <c r="B20" s="113"/>
      <c r="C20" s="21" t="s">
        <v>22</v>
      </c>
      <c r="D20" s="27">
        <v>30.022199074216065</v>
      </c>
      <c r="E20" s="22" t="s">
        <v>21</v>
      </c>
      <c r="F20" s="451" t="s">
        <v>469</v>
      </c>
      <c r="G20" s="451"/>
      <c r="H20" s="451"/>
      <c r="I20" s="452"/>
    </row>
    <row r="21" spans="2:9">
      <c r="B21" s="113"/>
      <c r="C21" s="21" t="s">
        <v>23</v>
      </c>
      <c r="D21" s="27">
        <v>0.93449827910509187</v>
      </c>
      <c r="E21" s="23" t="s">
        <v>24</v>
      </c>
      <c r="F21" s="451" t="s">
        <v>469</v>
      </c>
      <c r="G21" s="451"/>
      <c r="H21" s="451"/>
      <c r="I21" s="452"/>
    </row>
    <row r="22" spans="2:9" ht="27" customHeight="1">
      <c r="B22" s="115"/>
      <c r="C22" s="24" t="s">
        <v>25</v>
      </c>
      <c r="D22" s="31">
        <v>1157.2681688790399</v>
      </c>
      <c r="E22" s="32" t="s">
        <v>26</v>
      </c>
      <c r="F22" s="436" t="s">
        <v>472</v>
      </c>
      <c r="G22" s="436"/>
      <c r="H22" s="436"/>
      <c r="I22" s="437"/>
    </row>
    <row r="23" spans="2:9" ht="27" customHeight="1">
      <c r="B23" s="115"/>
      <c r="C23" s="24" t="s">
        <v>28</v>
      </c>
      <c r="D23" s="27">
        <v>861.32462545737974</v>
      </c>
      <c r="E23" s="22" t="s">
        <v>26</v>
      </c>
      <c r="F23" s="436" t="s">
        <v>473</v>
      </c>
      <c r="G23" s="436"/>
      <c r="H23" s="436"/>
      <c r="I23" s="437"/>
    </row>
    <row r="24" spans="2:9" ht="27" customHeight="1">
      <c r="B24" s="115"/>
      <c r="C24" s="24" t="s">
        <v>30</v>
      </c>
      <c r="D24" s="27">
        <v>96.748918635804259</v>
      </c>
      <c r="E24" s="22" t="s">
        <v>26</v>
      </c>
      <c r="F24" s="436" t="s">
        <v>471</v>
      </c>
      <c r="G24" s="436"/>
      <c r="H24" s="436"/>
      <c r="I24" s="437"/>
    </row>
    <row r="25" spans="2:9" ht="27" customHeight="1">
      <c r="B25" s="115"/>
      <c r="C25" s="24" t="s">
        <v>31</v>
      </c>
      <c r="D25" s="31">
        <v>28.847356333403464</v>
      </c>
      <c r="E25" s="32" t="s">
        <v>26</v>
      </c>
      <c r="F25" s="436" t="s">
        <v>474</v>
      </c>
      <c r="G25" s="436"/>
      <c r="H25" s="436"/>
      <c r="I25" s="437"/>
    </row>
    <row r="26" spans="2:9" ht="27" customHeight="1">
      <c r="B26" s="115"/>
      <c r="C26" s="24" t="s">
        <v>33</v>
      </c>
      <c r="D26" s="31">
        <v>14.486657460295646</v>
      </c>
      <c r="E26" s="32" t="s">
        <v>34</v>
      </c>
      <c r="F26" s="436" t="s">
        <v>475</v>
      </c>
      <c r="G26" s="436"/>
      <c r="H26" s="436"/>
      <c r="I26" s="437"/>
    </row>
    <row r="27" spans="2:9" ht="27" customHeight="1">
      <c r="B27" s="115"/>
      <c r="C27" s="24" t="s">
        <v>36</v>
      </c>
      <c r="D27" s="27">
        <v>1.2952562020574572</v>
      </c>
      <c r="E27" s="22" t="s">
        <v>34</v>
      </c>
      <c r="F27" s="363" t="s">
        <v>470</v>
      </c>
      <c r="G27" s="455"/>
      <c r="H27" s="455"/>
      <c r="I27" s="380"/>
    </row>
    <row r="28" spans="2:9" ht="27" customHeight="1">
      <c r="B28" s="115"/>
      <c r="C28" s="24" t="s">
        <v>37</v>
      </c>
      <c r="D28" s="31">
        <v>0.26299400059656453</v>
      </c>
      <c r="E28" s="32" t="s">
        <v>34</v>
      </c>
      <c r="F28" s="394" t="s">
        <v>476</v>
      </c>
      <c r="G28" s="395"/>
      <c r="H28" s="395"/>
      <c r="I28" s="396"/>
    </row>
    <row r="29" spans="2:9" ht="27" customHeight="1" thickBot="1">
      <c r="B29" s="117"/>
      <c r="C29" s="118" t="s">
        <v>39</v>
      </c>
      <c r="D29" s="119">
        <v>4.8983152757174837</v>
      </c>
      <c r="E29" s="120" t="s">
        <v>34</v>
      </c>
      <c r="F29" s="382" t="s">
        <v>471</v>
      </c>
      <c r="G29" s="453"/>
      <c r="H29" s="453"/>
      <c r="I29" s="383"/>
    </row>
    <row r="30" spans="2:9" ht="15.75" customHeight="1" thickTop="1">
      <c r="B30" s="448" t="s">
        <v>40</v>
      </c>
      <c r="C30" s="449"/>
      <c r="D30" s="449"/>
      <c r="E30" s="450"/>
      <c r="F30" s="76"/>
      <c r="G30" s="76"/>
      <c r="H30" s="76"/>
      <c r="I30" s="76"/>
    </row>
    <row r="31" spans="2:9" ht="54" customHeight="1">
      <c r="B31" s="74"/>
      <c r="C31" s="67"/>
      <c r="D31" s="38" t="s">
        <v>13</v>
      </c>
      <c r="E31" s="75" t="s">
        <v>6</v>
      </c>
      <c r="F31" s="76"/>
      <c r="G31" s="432" t="s">
        <v>503</v>
      </c>
      <c r="H31" s="432"/>
      <c r="I31" s="432"/>
    </row>
    <row r="32" spans="2:9" ht="15.75" customHeight="1">
      <c r="B32" s="110" t="s">
        <v>14</v>
      </c>
      <c r="C32" s="116"/>
      <c r="D32" s="360" t="s">
        <v>41</v>
      </c>
      <c r="E32" s="413"/>
      <c r="F32" s="76"/>
      <c r="G32" s="76"/>
      <c r="H32" s="76"/>
      <c r="I32" s="76"/>
    </row>
    <row r="33" spans="2:9" ht="15.75" customHeight="1">
      <c r="B33" s="74"/>
      <c r="C33" s="7" t="s">
        <v>25</v>
      </c>
      <c r="D33" s="27">
        <v>4583.232</v>
      </c>
      <c r="E33" s="114" t="s">
        <v>26</v>
      </c>
      <c r="F33" s="76"/>
      <c r="G33" s="76"/>
      <c r="H33" s="76"/>
      <c r="I33" s="76"/>
    </row>
    <row r="34" spans="2:9" ht="15.75" customHeight="1">
      <c r="B34" s="74"/>
      <c r="C34" s="7" t="s">
        <v>28</v>
      </c>
      <c r="D34" s="27">
        <v>2115.85536</v>
      </c>
      <c r="E34" s="114" t="s">
        <v>26</v>
      </c>
      <c r="F34" s="76"/>
      <c r="G34" s="76"/>
      <c r="H34" s="76"/>
      <c r="I34" s="76"/>
    </row>
    <row r="35" spans="2:9" ht="15.75" customHeight="1">
      <c r="B35" s="74"/>
      <c r="C35" s="7" t="s">
        <v>30</v>
      </c>
      <c r="D35" s="27">
        <v>58.867199999999997</v>
      </c>
      <c r="E35" s="114" t="s">
        <v>26</v>
      </c>
      <c r="F35" s="76"/>
      <c r="G35" s="76"/>
      <c r="H35" s="76"/>
      <c r="I35" s="76"/>
    </row>
    <row r="36" spans="2:9" ht="15.75" customHeight="1">
      <c r="B36" s="74"/>
      <c r="C36" s="7" t="s">
        <v>31</v>
      </c>
      <c r="D36" s="27">
        <v>190.05695999999998</v>
      </c>
      <c r="E36" s="114" t="s">
        <v>26</v>
      </c>
      <c r="F36" s="76"/>
      <c r="G36" s="76"/>
      <c r="H36" s="76"/>
      <c r="I36" s="76"/>
    </row>
    <row r="37" spans="2:9" ht="15.75" customHeight="1">
      <c r="B37" s="74"/>
      <c r="C37" s="7" t="s">
        <v>33</v>
      </c>
      <c r="D37" s="27">
        <v>31.956479999999999</v>
      </c>
      <c r="E37" s="114" t="s">
        <v>34</v>
      </c>
      <c r="F37" s="76"/>
      <c r="G37" s="76"/>
      <c r="H37" s="76"/>
      <c r="I37" s="76"/>
    </row>
    <row r="38" spans="2:9" ht="15.75" customHeight="1">
      <c r="B38" s="66"/>
      <c r="C38" s="7" t="s">
        <v>36</v>
      </c>
      <c r="D38" s="27">
        <v>3.3638400000000002</v>
      </c>
      <c r="E38" s="114" t="s">
        <v>34</v>
      </c>
      <c r="F38" s="76"/>
      <c r="G38" s="76"/>
      <c r="H38" s="76"/>
      <c r="I38" s="76"/>
    </row>
    <row r="39" spans="2:9" ht="15.75" customHeight="1">
      <c r="B39" s="66"/>
      <c r="C39" s="7" t="s">
        <v>37</v>
      </c>
      <c r="D39" s="27">
        <v>0.16819199999999998</v>
      </c>
      <c r="E39" s="114" t="s">
        <v>34</v>
      </c>
      <c r="F39" s="76"/>
      <c r="G39" s="76"/>
      <c r="H39" s="76"/>
      <c r="I39" s="76"/>
    </row>
    <row r="40" spans="2:9" ht="15.75" customHeight="1">
      <c r="B40" s="66"/>
      <c r="C40" s="7" t="s">
        <v>39</v>
      </c>
      <c r="D40" s="27">
        <v>5.0457599999999996</v>
      </c>
      <c r="E40" s="114" t="s">
        <v>34</v>
      </c>
      <c r="F40" s="76"/>
      <c r="G40" s="76"/>
      <c r="H40" s="76"/>
      <c r="I40" s="76"/>
    </row>
    <row r="41" spans="2:9" ht="15.75" customHeight="1">
      <c r="B41" s="66"/>
      <c r="C41" s="422" t="s">
        <v>292</v>
      </c>
      <c r="D41" s="422"/>
      <c r="E41" s="423"/>
      <c r="F41" s="76"/>
      <c r="G41" s="76"/>
      <c r="H41" s="76"/>
      <c r="I41" s="76"/>
    </row>
    <row r="42" spans="2:9" ht="15.75" customHeight="1" thickBot="1">
      <c r="B42" s="71"/>
      <c r="C42" s="424"/>
      <c r="D42" s="424"/>
      <c r="E42" s="425"/>
      <c r="F42" s="76"/>
      <c r="G42" s="76"/>
      <c r="H42" s="76"/>
      <c r="I42" s="76"/>
    </row>
    <row r="43" spans="2:9" ht="15.75" customHeight="1" thickTop="1">
      <c r="B43" s="2"/>
      <c r="C43" s="191"/>
      <c r="D43" s="191"/>
      <c r="E43" s="191"/>
      <c r="F43" s="76"/>
      <c r="G43" s="76"/>
      <c r="H43" s="76"/>
      <c r="I43" s="76"/>
    </row>
    <row r="44" spans="2:9" ht="15.75" customHeight="1" thickBot="1">
      <c r="B44" s="192" t="s">
        <v>257</v>
      </c>
      <c r="C44" s="193"/>
      <c r="D44" s="193"/>
      <c r="E44" s="193"/>
    </row>
    <row r="45" spans="2:9" ht="15.75" customHeight="1" thickTop="1">
      <c r="B45" s="417" t="s">
        <v>258</v>
      </c>
      <c r="C45" s="418"/>
      <c r="D45" s="418"/>
      <c r="E45" s="418"/>
      <c r="F45" s="418"/>
      <c r="G45" s="418"/>
      <c r="H45" s="418"/>
      <c r="I45" s="419"/>
    </row>
    <row r="46" spans="2:9" ht="15.75" customHeight="1">
      <c r="B46" s="124" t="s">
        <v>3</v>
      </c>
      <c r="C46" s="122"/>
      <c r="D46" s="122"/>
      <c r="E46" s="122"/>
      <c r="F46" s="122"/>
      <c r="G46" s="122"/>
      <c r="H46" s="122"/>
      <c r="I46" s="123"/>
    </row>
    <row r="47" spans="2:9" ht="15.75" customHeight="1">
      <c r="B47" s="121"/>
      <c r="C47" s="125" t="s">
        <v>4</v>
      </c>
      <c r="D47" s="125" t="s">
        <v>5</v>
      </c>
      <c r="E47" s="420" t="s">
        <v>6</v>
      </c>
      <c r="F47" s="420"/>
      <c r="G47" s="125" t="s">
        <v>7</v>
      </c>
      <c r="H47" s="125"/>
      <c r="I47" s="126"/>
    </row>
    <row r="48" spans="2:9" ht="15.75" customHeight="1">
      <c r="B48" s="121"/>
      <c r="C48" s="122" t="s">
        <v>8</v>
      </c>
      <c r="D48" s="122">
        <v>1.9199999999999998E-2</v>
      </c>
      <c r="E48" s="421" t="s">
        <v>9</v>
      </c>
      <c r="F48" s="421"/>
      <c r="G48" s="456" t="s">
        <v>10</v>
      </c>
      <c r="H48" s="456"/>
      <c r="I48" s="457"/>
    </row>
    <row r="49" spans="2:9" ht="15.75" customHeight="1">
      <c r="B49" s="121"/>
      <c r="C49" s="122" t="s">
        <v>11</v>
      </c>
      <c r="D49" s="122"/>
      <c r="E49" s="122"/>
      <c r="F49" s="122"/>
      <c r="G49" s="456"/>
      <c r="H49" s="456"/>
      <c r="I49" s="457"/>
    </row>
    <row r="50" spans="2:9" ht="15.75" customHeight="1">
      <c r="B50" s="121"/>
      <c r="C50" s="122"/>
      <c r="D50" s="122"/>
      <c r="E50" s="122"/>
      <c r="F50" s="122"/>
      <c r="G50" s="122"/>
      <c r="H50" s="122"/>
      <c r="I50" s="123"/>
    </row>
    <row r="51" spans="2:9" ht="15.75" customHeight="1">
      <c r="B51" s="124" t="s">
        <v>12</v>
      </c>
      <c r="C51" s="122"/>
      <c r="D51" s="122"/>
      <c r="E51" s="122"/>
      <c r="F51" s="122"/>
      <c r="G51" s="122"/>
      <c r="H51" s="122"/>
      <c r="I51" s="123"/>
    </row>
    <row r="52" spans="2:9" ht="15.75" customHeight="1">
      <c r="B52" s="124"/>
      <c r="C52" s="122"/>
      <c r="D52" s="63" t="s">
        <v>13</v>
      </c>
      <c r="E52" s="63" t="s">
        <v>6</v>
      </c>
      <c r="F52" s="440" t="s">
        <v>7</v>
      </c>
      <c r="G52" s="440"/>
      <c r="H52" s="440"/>
      <c r="I52" s="441"/>
    </row>
    <row r="53" spans="2:9" ht="15.75" customHeight="1">
      <c r="B53" s="127" t="s">
        <v>14</v>
      </c>
      <c r="C53" s="128"/>
      <c r="D53" s="438" t="s">
        <v>15</v>
      </c>
      <c r="E53" s="454"/>
      <c r="F53" s="410" t="s">
        <v>16</v>
      </c>
      <c r="G53" s="411"/>
      <c r="H53" s="411"/>
      <c r="I53" s="412"/>
    </row>
    <row r="54" spans="2:9" ht="15.75" customHeight="1">
      <c r="B54" s="129"/>
      <c r="C54" s="130" t="s">
        <v>17</v>
      </c>
      <c r="D54" s="131">
        <v>1.4890336534748918</v>
      </c>
      <c r="E54" s="61" t="s">
        <v>18</v>
      </c>
      <c r="F54" s="410" t="s">
        <v>16</v>
      </c>
      <c r="G54" s="411"/>
      <c r="H54" s="411"/>
      <c r="I54" s="412"/>
    </row>
    <row r="55" spans="2:9" ht="15.75" customHeight="1">
      <c r="B55" s="129"/>
      <c r="C55" s="130" t="s">
        <v>19</v>
      </c>
      <c r="D55" s="131">
        <v>9.7340843200000009</v>
      </c>
      <c r="E55" s="61" t="s">
        <v>18</v>
      </c>
      <c r="F55" s="410" t="s">
        <v>16</v>
      </c>
      <c r="G55" s="411"/>
      <c r="H55" s="411"/>
      <c r="I55" s="412"/>
    </row>
    <row r="56" spans="2:9" ht="15.75" customHeight="1">
      <c r="B56" s="129"/>
      <c r="C56" s="130" t="s">
        <v>20</v>
      </c>
      <c r="D56" s="131">
        <v>1.96452</v>
      </c>
      <c r="E56" s="61" t="s">
        <v>21</v>
      </c>
      <c r="F56" s="410" t="s">
        <v>16</v>
      </c>
      <c r="G56" s="411"/>
      <c r="H56" s="411"/>
      <c r="I56" s="412"/>
    </row>
    <row r="57" spans="2:9">
      <c r="B57" s="129"/>
      <c r="C57" s="130" t="s">
        <v>22</v>
      </c>
      <c r="D57" s="131">
        <v>30.6234</v>
      </c>
      <c r="E57" s="61" t="s">
        <v>21</v>
      </c>
      <c r="F57" s="410" t="s">
        <v>16</v>
      </c>
      <c r="G57" s="411"/>
      <c r="H57" s="411"/>
      <c r="I57" s="412"/>
    </row>
    <row r="58" spans="2:9" ht="15.75" customHeight="1">
      <c r="B58" s="129"/>
      <c r="C58" s="130" t="s">
        <v>23</v>
      </c>
      <c r="D58" s="131">
        <v>0.96299999999999997</v>
      </c>
      <c r="E58" s="132" t="s">
        <v>24</v>
      </c>
      <c r="F58" s="410" t="s">
        <v>16</v>
      </c>
      <c r="G58" s="411"/>
      <c r="H58" s="411"/>
      <c r="I58" s="412"/>
    </row>
    <row r="59" spans="2:9" ht="27" customHeight="1">
      <c r="B59" s="133"/>
      <c r="C59" s="134" t="s">
        <v>25</v>
      </c>
      <c r="D59" s="135">
        <v>1157.2681688790399</v>
      </c>
      <c r="E59" s="65" t="s">
        <v>26</v>
      </c>
      <c r="F59" s="414" t="s">
        <v>27</v>
      </c>
      <c r="G59" s="415"/>
      <c r="H59" s="415"/>
      <c r="I59" s="416"/>
    </row>
    <row r="60" spans="2:9" ht="24" customHeight="1">
      <c r="B60" s="133"/>
      <c r="C60" s="134" t="s">
        <v>28</v>
      </c>
      <c r="D60" s="131">
        <v>861.32462545737974</v>
      </c>
      <c r="E60" s="61" t="s">
        <v>26</v>
      </c>
      <c r="F60" s="410" t="s">
        <v>29</v>
      </c>
      <c r="G60" s="411"/>
      <c r="H60" s="411"/>
      <c r="I60" s="412"/>
    </row>
    <row r="61" spans="2:9" ht="24" customHeight="1">
      <c r="B61" s="133"/>
      <c r="C61" s="134" t="s">
        <v>30</v>
      </c>
      <c r="D61" s="131">
        <v>96.748918635804259</v>
      </c>
      <c r="E61" s="61" t="s">
        <v>26</v>
      </c>
      <c r="F61" s="410" t="s">
        <v>16</v>
      </c>
      <c r="G61" s="411"/>
      <c r="H61" s="411"/>
      <c r="I61" s="412"/>
    </row>
    <row r="62" spans="2:9" ht="27" customHeight="1">
      <c r="B62" s="133"/>
      <c r="C62" s="134" t="s">
        <v>31</v>
      </c>
      <c r="D62" s="135">
        <v>28.847356333403464</v>
      </c>
      <c r="E62" s="65" t="s">
        <v>26</v>
      </c>
      <c r="F62" s="414" t="s">
        <v>32</v>
      </c>
      <c r="G62" s="415"/>
      <c r="H62" s="415"/>
      <c r="I62" s="416"/>
    </row>
    <row r="63" spans="2:9" ht="27" customHeight="1">
      <c r="B63" s="133"/>
      <c r="C63" s="134" t="s">
        <v>33</v>
      </c>
      <c r="D63" s="135">
        <v>14.486657460295646</v>
      </c>
      <c r="E63" s="65" t="s">
        <v>34</v>
      </c>
      <c r="F63" s="414" t="s">
        <v>35</v>
      </c>
      <c r="G63" s="415"/>
      <c r="H63" s="415"/>
      <c r="I63" s="416"/>
    </row>
    <row r="64" spans="2:9" ht="24" customHeight="1">
      <c r="B64" s="133"/>
      <c r="C64" s="134" t="s">
        <v>36</v>
      </c>
      <c r="D64" s="131">
        <v>1.2952562020574572</v>
      </c>
      <c r="E64" s="61" t="s">
        <v>34</v>
      </c>
      <c r="F64" s="410" t="s">
        <v>16</v>
      </c>
      <c r="G64" s="411"/>
      <c r="H64" s="411"/>
      <c r="I64" s="412"/>
    </row>
    <row r="65" spans="2:9" ht="27" customHeight="1">
      <c r="B65" s="133"/>
      <c r="C65" s="134" t="s">
        <v>37</v>
      </c>
      <c r="D65" s="135">
        <v>0.26299400059656453</v>
      </c>
      <c r="E65" s="65" t="s">
        <v>34</v>
      </c>
      <c r="F65" s="414" t="s">
        <v>38</v>
      </c>
      <c r="G65" s="415"/>
      <c r="H65" s="415"/>
      <c r="I65" s="416"/>
    </row>
    <row r="66" spans="2:9" ht="27.75" customHeight="1" thickBot="1">
      <c r="B66" s="136"/>
      <c r="C66" s="137" t="s">
        <v>39</v>
      </c>
      <c r="D66" s="138">
        <v>4.8983152757174837</v>
      </c>
      <c r="E66" s="62" t="s">
        <v>34</v>
      </c>
      <c r="F66" s="445" t="s">
        <v>16</v>
      </c>
      <c r="G66" s="446"/>
      <c r="H66" s="446"/>
      <c r="I66" s="447"/>
    </row>
    <row r="67" spans="2:9" ht="15.75" thickTop="1">
      <c r="B67" s="139" t="s">
        <v>40</v>
      </c>
      <c r="C67" s="140"/>
      <c r="D67" s="141"/>
      <c r="E67" s="142"/>
      <c r="F67" s="2"/>
      <c r="G67" s="2"/>
      <c r="H67" s="2"/>
      <c r="I67" s="2"/>
    </row>
    <row r="68" spans="2:9">
      <c r="B68" s="124"/>
      <c r="C68" s="122"/>
      <c r="D68" s="63" t="s">
        <v>13</v>
      </c>
      <c r="E68" s="64" t="s">
        <v>6</v>
      </c>
      <c r="F68" s="2"/>
      <c r="G68" s="2"/>
      <c r="H68" s="2"/>
      <c r="I68" s="2"/>
    </row>
    <row r="69" spans="2:9">
      <c r="B69" s="127" t="s">
        <v>14</v>
      </c>
      <c r="C69" s="128"/>
      <c r="D69" s="438" t="s">
        <v>41</v>
      </c>
      <c r="E69" s="439"/>
      <c r="F69" s="2"/>
      <c r="G69" s="2"/>
      <c r="H69" s="2"/>
      <c r="I69" s="2"/>
    </row>
    <row r="70" spans="2:9">
      <c r="B70" s="129"/>
      <c r="C70" s="134" t="s">
        <v>25</v>
      </c>
      <c r="D70" s="131">
        <v>4583.232</v>
      </c>
      <c r="E70" s="143" t="s">
        <v>26</v>
      </c>
      <c r="F70" s="2"/>
      <c r="G70" s="2"/>
      <c r="H70" s="2"/>
      <c r="I70" s="2"/>
    </row>
    <row r="71" spans="2:9">
      <c r="B71" s="129"/>
      <c r="C71" s="134" t="s">
        <v>28</v>
      </c>
      <c r="D71" s="131">
        <v>2115.85536</v>
      </c>
      <c r="E71" s="143" t="s">
        <v>26</v>
      </c>
      <c r="F71" s="2"/>
      <c r="G71" s="2"/>
      <c r="H71" s="2"/>
      <c r="I71" s="2"/>
    </row>
    <row r="72" spans="2:9" ht="29.25" customHeight="1">
      <c r="B72" s="129"/>
      <c r="C72" s="134" t="s">
        <v>30</v>
      </c>
      <c r="D72" s="131">
        <v>58.867199999999997</v>
      </c>
      <c r="E72" s="143" t="s">
        <v>26</v>
      </c>
      <c r="F72" s="2"/>
      <c r="G72" s="2"/>
      <c r="H72" s="2"/>
      <c r="I72" s="2"/>
    </row>
    <row r="73" spans="2:9" ht="28.5" customHeight="1">
      <c r="B73" s="129"/>
      <c r="C73" s="134" t="s">
        <v>31</v>
      </c>
      <c r="D73" s="131">
        <v>190.05695999999998</v>
      </c>
      <c r="E73" s="143" t="s">
        <v>26</v>
      </c>
      <c r="F73" s="2"/>
      <c r="G73" s="2"/>
      <c r="H73" s="2"/>
      <c r="I73" s="2"/>
    </row>
    <row r="74" spans="2:9" ht="28.5" customHeight="1">
      <c r="B74" s="129"/>
      <c r="C74" s="134" t="s">
        <v>33</v>
      </c>
      <c r="D74" s="131">
        <v>31.956479999999999</v>
      </c>
      <c r="E74" s="143" t="s">
        <v>34</v>
      </c>
      <c r="F74" s="2"/>
      <c r="G74" s="2"/>
      <c r="H74" s="2"/>
      <c r="I74" s="2"/>
    </row>
    <row r="75" spans="2:9">
      <c r="B75" s="133"/>
      <c r="C75" s="134" t="s">
        <v>36</v>
      </c>
      <c r="D75" s="131">
        <v>3.3638400000000002</v>
      </c>
      <c r="E75" s="143" t="s">
        <v>34</v>
      </c>
      <c r="F75" s="2"/>
      <c r="G75" s="2"/>
      <c r="H75" s="2"/>
      <c r="I75" s="2"/>
    </row>
    <row r="76" spans="2:9">
      <c r="B76" s="133"/>
      <c r="C76" s="134" t="s">
        <v>37</v>
      </c>
      <c r="D76" s="131">
        <v>0.16819199999999998</v>
      </c>
      <c r="E76" s="143" t="s">
        <v>34</v>
      </c>
      <c r="F76" s="2"/>
      <c r="G76" s="2"/>
      <c r="H76" s="2"/>
      <c r="I76" s="2"/>
    </row>
    <row r="77" spans="2:9">
      <c r="B77" s="133"/>
      <c r="C77" s="134" t="s">
        <v>39</v>
      </c>
      <c r="D77" s="131">
        <v>5.0457599999999996</v>
      </c>
      <c r="E77" s="143" t="s">
        <v>34</v>
      </c>
      <c r="F77" s="2"/>
      <c r="G77" s="2"/>
      <c r="H77" s="2"/>
      <c r="I77" s="2"/>
    </row>
    <row r="78" spans="2:9">
      <c r="B78" s="121"/>
      <c r="C78" s="406" t="s">
        <v>42</v>
      </c>
      <c r="D78" s="406"/>
      <c r="E78" s="407"/>
      <c r="F78" s="42"/>
      <c r="G78" s="42"/>
      <c r="H78" s="42"/>
      <c r="I78" s="2"/>
    </row>
    <row r="79" spans="2:9" ht="15.75" thickBot="1">
      <c r="B79" s="144"/>
      <c r="C79" s="408"/>
      <c r="D79" s="408"/>
      <c r="E79" s="409"/>
      <c r="F79" s="42"/>
      <c r="G79" s="42"/>
      <c r="H79" s="42"/>
      <c r="I79" s="2"/>
    </row>
    <row r="80" spans="2:9" ht="15.75" thickTop="1"/>
    <row r="81" spans="2:9">
      <c r="B81" s="2"/>
      <c r="C81" s="76"/>
      <c r="D81" s="76"/>
      <c r="E81" s="76"/>
      <c r="F81" s="76"/>
      <c r="G81" s="76"/>
      <c r="H81" s="76"/>
      <c r="I81" s="76"/>
    </row>
    <row r="82" spans="2:9">
      <c r="B82" s="2"/>
      <c r="C82" s="76"/>
      <c r="D82" s="76"/>
      <c r="E82" s="76"/>
      <c r="F82" s="76"/>
      <c r="G82" s="76"/>
      <c r="H82" s="76"/>
      <c r="I82" s="76"/>
    </row>
    <row r="83" spans="2:9">
      <c r="B83" s="2"/>
      <c r="C83" s="76"/>
      <c r="D83" s="76"/>
      <c r="E83" s="76"/>
      <c r="F83" s="76"/>
      <c r="G83" s="76"/>
      <c r="H83" s="76"/>
      <c r="I83" s="76"/>
    </row>
    <row r="84" spans="2:9">
      <c r="B84" s="2"/>
      <c r="C84" s="76"/>
      <c r="D84" s="76"/>
      <c r="E84" s="76"/>
      <c r="F84" s="76"/>
      <c r="G84" s="76"/>
      <c r="H84" s="76"/>
      <c r="I84" s="76"/>
    </row>
    <row r="85" spans="2:9">
      <c r="B85" s="2"/>
      <c r="C85" s="76"/>
      <c r="D85" s="76"/>
      <c r="E85" s="76"/>
      <c r="F85" s="76"/>
      <c r="G85" s="76"/>
      <c r="H85" s="76"/>
      <c r="I85" s="76"/>
    </row>
    <row r="86" spans="2:9">
      <c r="B86" s="2"/>
      <c r="C86" s="76"/>
      <c r="D86" s="76"/>
      <c r="E86" s="76"/>
      <c r="F86" s="76"/>
      <c r="G86" s="76"/>
      <c r="H86" s="76"/>
      <c r="I86" s="76"/>
    </row>
    <row r="87" spans="2:9">
      <c r="B87" s="2"/>
      <c r="C87" s="76"/>
      <c r="D87" s="76"/>
      <c r="E87" s="76"/>
      <c r="F87" s="76"/>
      <c r="G87" s="76"/>
      <c r="H87" s="76"/>
      <c r="I87" s="76"/>
    </row>
    <row r="88" spans="2:9">
      <c r="B88" s="2"/>
      <c r="C88" s="76"/>
      <c r="D88" s="76"/>
      <c r="E88" s="76"/>
      <c r="F88" s="76"/>
      <c r="G88" s="76"/>
      <c r="H88" s="76"/>
      <c r="I88" s="76"/>
    </row>
    <row r="89" spans="2:9">
      <c r="B89" s="2"/>
      <c r="C89" s="76"/>
      <c r="D89" s="76"/>
      <c r="E89" s="76"/>
      <c r="F89" s="76"/>
      <c r="G89" s="76"/>
      <c r="H89" s="76"/>
      <c r="I89" s="76"/>
    </row>
    <row r="90" spans="2:9">
      <c r="B90" s="2"/>
      <c r="C90" s="76"/>
      <c r="D90" s="76"/>
      <c r="E90" s="76"/>
      <c r="F90" s="76"/>
      <c r="G90" s="76"/>
      <c r="H90" s="76"/>
      <c r="I90" s="76"/>
    </row>
    <row r="91" spans="2:9">
      <c r="B91" s="2"/>
      <c r="C91" s="76"/>
      <c r="D91" s="76"/>
      <c r="E91" s="76"/>
      <c r="F91" s="76"/>
      <c r="G91" s="76"/>
      <c r="H91" s="76"/>
      <c r="I91" s="76"/>
    </row>
    <row r="92" spans="2:9">
      <c r="B92" s="2"/>
      <c r="C92" s="76"/>
      <c r="D92" s="76"/>
      <c r="E92" s="76"/>
      <c r="F92" s="76"/>
      <c r="G92" s="76"/>
      <c r="H92" s="76"/>
      <c r="I92" s="76"/>
    </row>
    <row r="93" spans="2:9">
      <c r="B93" s="2"/>
      <c r="C93" s="76"/>
      <c r="D93" s="76"/>
      <c r="E93" s="76"/>
      <c r="F93" s="76"/>
      <c r="G93" s="76"/>
      <c r="H93" s="76"/>
      <c r="I93" s="76"/>
    </row>
    <row r="94" spans="2:9">
      <c r="B94" s="2"/>
      <c r="C94" s="76"/>
      <c r="D94" s="76"/>
      <c r="E94" s="76"/>
      <c r="F94" s="76"/>
      <c r="G94" s="76"/>
      <c r="H94" s="76"/>
      <c r="I94" s="76"/>
    </row>
    <row r="95" spans="2:9">
      <c r="C95" s="76"/>
      <c r="D95" s="76"/>
      <c r="E95" s="76"/>
      <c r="F95" s="76"/>
      <c r="G95" s="76"/>
      <c r="H95" s="76"/>
      <c r="I95" s="76"/>
    </row>
    <row r="96" spans="2:9">
      <c r="C96" s="76"/>
      <c r="D96" s="76"/>
      <c r="E96" s="76"/>
      <c r="F96" s="76"/>
      <c r="G96" s="76"/>
      <c r="H96" s="76"/>
      <c r="I96" s="76"/>
    </row>
    <row r="97" spans="2:9">
      <c r="C97" s="76"/>
      <c r="D97" s="76"/>
      <c r="E97" s="76"/>
      <c r="F97" s="76"/>
      <c r="G97" s="76"/>
      <c r="H97" s="76"/>
      <c r="I97" s="76"/>
    </row>
    <row r="98" spans="2:9">
      <c r="B98" s="2"/>
      <c r="C98" s="2"/>
      <c r="D98" s="2"/>
      <c r="E98" s="2"/>
      <c r="F98" s="2"/>
      <c r="G98" s="2"/>
      <c r="H98" s="2"/>
      <c r="I98" s="2"/>
    </row>
  </sheetData>
  <sheetProtection algorithmName="SHA-512" hashValue="LnnJXjwzjDc7FankqJCYhAbLp3EsEbGdU+RZSKQoXSLsftNAdLrBtaxRukqmUpNAexb9B1rDWSkkiNvHWChJIQ==" saltValue="vT9eA/p3kxAyPH8tmu6M6Q==" spinCount="100000" sheet="1" objects="1" scenarios="1"/>
  <mergeCells count="48">
    <mergeCell ref="F59:I59"/>
    <mergeCell ref="F60:I60"/>
    <mergeCell ref="F25:I25"/>
    <mergeCell ref="F26:I26"/>
    <mergeCell ref="F27:I27"/>
    <mergeCell ref="F28:I28"/>
    <mergeCell ref="G48:I49"/>
    <mergeCell ref="D69:E69"/>
    <mergeCell ref="F52:I52"/>
    <mergeCell ref="F53:I53"/>
    <mergeCell ref="B13:I13"/>
    <mergeCell ref="F66:I66"/>
    <mergeCell ref="B30:E30"/>
    <mergeCell ref="F19:I19"/>
    <mergeCell ref="F20:I20"/>
    <mergeCell ref="F21:I21"/>
    <mergeCell ref="F22:I22"/>
    <mergeCell ref="F23:I23"/>
    <mergeCell ref="F24:I24"/>
    <mergeCell ref="F29:I29"/>
    <mergeCell ref="F18:I18"/>
    <mergeCell ref="D53:E53"/>
    <mergeCell ref="F61:I61"/>
    <mergeCell ref="B6:I6"/>
    <mergeCell ref="B8:I8"/>
    <mergeCell ref="G10:I11"/>
    <mergeCell ref="G31:I31"/>
    <mergeCell ref="F14:I14"/>
    <mergeCell ref="D15:E15"/>
    <mergeCell ref="F15:I15"/>
    <mergeCell ref="F16:I16"/>
    <mergeCell ref="F17:I17"/>
    <mergeCell ref="H2:L2"/>
    <mergeCell ref="C78:E79"/>
    <mergeCell ref="F58:I58"/>
    <mergeCell ref="D32:E32"/>
    <mergeCell ref="F63:I63"/>
    <mergeCell ref="F64:I64"/>
    <mergeCell ref="F65:I65"/>
    <mergeCell ref="B45:I45"/>
    <mergeCell ref="F54:I54"/>
    <mergeCell ref="F55:I55"/>
    <mergeCell ref="F56:I56"/>
    <mergeCell ref="F57:I57"/>
    <mergeCell ref="E47:F47"/>
    <mergeCell ref="E48:F48"/>
    <mergeCell ref="C41:E42"/>
    <mergeCell ref="F62:I62"/>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D95C81-9385-40A2-A467-9559240EE720}">
  <sheetPr>
    <tabColor theme="7" tint="0.39997558519241921"/>
  </sheetPr>
  <dimension ref="A1:W31"/>
  <sheetViews>
    <sheetView workbookViewId="0">
      <selection activeCell="A2" sqref="A2:F2"/>
    </sheetView>
  </sheetViews>
  <sheetFormatPr defaultRowHeight="15"/>
  <cols>
    <col min="1" max="1" width="8.5703125" customWidth="1"/>
    <col min="2" max="2" width="8.5703125"/>
    <col min="3" max="3" width="5.85546875" customWidth="1"/>
    <col min="4" max="4" width="54.140625" customWidth="1"/>
    <col min="5" max="5" width="14.85546875" bestFit="1" customWidth="1"/>
    <col min="6" max="6" width="38.42578125" customWidth="1"/>
    <col min="9" max="9" width="20.42578125" customWidth="1"/>
    <col min="10" max="10" width="17.42578125" customWidth="1"/>
    <col min="12" max="12" width="11.7109375" customWidth="1"/>
    <col min="13" max="13" width="12" customWidth="1"/>
    <col min="14" max="14" width="11.7109375" customWidth="1"/>
    <col min="17" max="19" width="18.85546875" customWidth="1"/>
    <col min="21" max="23" width="20.28515625" customWidth="1"/>
  </cols>
  <sheetData>
    <row r="1" spans="1:23" s="25" customFormat="1" ht="19.5" customHeight="1" thickBot="1"/>
    <row r="2" spans="1:23" ht="65.25" customHeight="1" thickTop="1" thickBot="1">
      <c r="A2" s="397" t="s">
        <v>266</v>
      </c>
      <c r="B2" s="398"/>
      <c r="C2" s="398"/>
      <c r="D2" s="398"/>
      <c r="E2" s="398"/>
      <c r="F2" s="399"/>
      <c r="H2" s="241" t="s">
        <v>541</v>
      </c>
      <c r="I2" s="242"/>
      <c r="J2" s="242"/>
      <c r="K2" s="242"/>
      <c r="L2" s="243"/>
    </row>
    <row r="3" spans="1:23" ht="16.5" thickTop="1" thickBot="1"/>
    <row r="4" spans="1:23" s="30" customFormat="1" ht="18.75" thickTop="1">
      <c r="A4" s="400" t="s">
        <v>273</v>
      </c>
      <c r="B4" s="401"/>
      <c r="C4" s="401"/>
      <c r="D4" s="401"/>
      <c r="E4" s="401"/>
      <c r="F4" s="401"/>
      <c r="G4" s="401"/>
      <c r="H4" s="401"/>
      <c r="I4" s="401"/>
      <c r="J4" s="401"/>
      <c r="K4" s="401"/>
      <c r="L4" s="401"/>
      <c r="M4" s="401"/>
      <c r="N4" s="402"/>
      <c r="O4"/>
      <c r="P4"/>
      <c r="Q4"/>
      <c r="R4"/>
      <c r="S4"/>
      <c r="T4"/>
      <c r="U4"/>
      <c r="V4"/>
      <c r="W4"/>
    </row>
    <row r="5" spans="1:23" s="2" customFormat="1" ht="21" customHeight="1">
      <c r="A5" s="468" t="s">
        <v>270</v>
      </c>
      <c r="B5" s="469"/>
      <c r="C5" s="469"/>
      <c r="D5" s="469"/>
      <c r="E5" s="469"/>
      <c r="F5" s="469"/>
      <c r="G5" s="469"/>
      <c r="H5" s="469"/>
      <c r="I5" s="469"/>
      <c r="J5" s="469"/>
      <c r="K5" s="469"/>
      <c r="L5" s="469"/>
      <c r="M5" s="469"/>
      <c r="N5" s="470"/>
      <c r="O5"/>
      <c r="P5"/>
      <c r="Q5"/>
      <c r="R5"/>
      <c r="S5"/>
      <c r="T5"/>
      <c r="U5"/>
      <c r="V5"/>
      <c r="W5"/>
    </row>
    <row r="6" spans="1:23" s="2" customFormat="1" ht="15" customHeight="1">
      <c r="A6" s="471" t="s">
        <v>271</v>
      </c>
      <c r="B6" s="472"/>
      <c r="C6" s="472"/>
      <c r="D6" s="472"/>
      <c r="E6" s="472"/>
      <c r="F6" s="472"/>
      <c r="G6" s="472"/>
      <c r="H6" s="472"/>
      <c r="I6" s="472"/>
      <c r="J6" s="472"/>
      <c r="K6" s="472"/>
      <c r="L6" s="472"/>
      <c r="M6" s="472"/>
      <c r="N6" s="473"/>
      <c r="O6"/>
      <c r="P6"/>
      <c r="Q6"/>
      <c r="R6"/>
      <c r="S6"/>
      <c r="T6"/>
      <c r="U6"/>
      <c r="V6"/>
      <c r="W6"/>
    </row>
    <row r="7" spans="1:23" s="2" customFormat="1">
      <c r="A7" s="474" t="s">
        <v>272</v>
      </c>
      <c r="B7" s="475"/>
      <c r="C7" s="475"/>
      <c r="D7" s="475"/>
      <c r="E7" s="475"/>
      <c r="F7" s="475"/>
      <c r="G7" s="475"/>
      <c r="H7" s="475"/>
      <c r="I7" s="475"/>
      <c r="J7" s="475"/>
      <c r="K7" s="475"/>
      <c r="L7" s="475"/>
      <c r="M7" s="475"/>
      <c r="N7" s="476"/>
      <c r="O7"/>
      <c r="P7"/>
      <c r="Q7"/>
      <c r="R7"/>
      <c r="S7"/>
      <c r="T7"/>
      <c r="U7"/>
      <c r="V7"/>
      <c r="W7"/>
    </row>
    <row r="8" spans="1:23">
      <c r="A8" s="81"/>
      <c r="B8" s="2"/>
      <c r="C8" s="2"/>
      <c r="D8" s="2"/>
      <c r="E8" s="2"/>
      <c r="F8" s="2"/>
      <c r="N8" s="82"/>
    </row>
    <row r="9" spans="1:23" ht="15.75" thickBot="1">
      <c r="A9" s="458" t="s">
        <v>274</v>
      </c>
      <c r="B9" s="459"/>
      <c r="C9" s="459"/>
      <c r="D9" s="459"/>
      <c r="E9" s="459"/>
      <c r="F9" s="459"/>
      <c r="G9" s="459"/>
      <c r="H9" s="459"/>
      <c r="I9" s="459"/>
      <c r="J9" s="459"/>
      <c r="K9" s="459"/>
      <c r="L9" s="459"/>
      <c r="M9" s="459"/>
      <c r="N9" s="460"/>
    </row>
    <row r="10" spans="1:23" ht="16.5" thickTop="1" thickBot="1"/>
    <row r="11" spans="1:23" ht="19.5" customHeight="1" thickTop="1">
      <c r="A11" s="400" t="s">
        <v>275</v>
      </c>
      <c r="B11" s="401"/>
      <c r="C11" s="401"/>
      <c r="D11" s="401"/>
      <c r="E11" s="401"/>
      <c r="F11" s="401"/>
      <c r="G11" s="401"/>
      <c r="H11" s="401"/>
      <c r="I11" s="401"/>
      <c r="J11" s="401"/>
      <c r="K11" s="401"/>
      <c r="L11" s="401"/>
      <c r="M11" s="401"/>
      <c r="N11" s="402"/>
    </row>
    <row r="12" spans="1:23" ht="243" customHeight="1" thickBot="1">
      <c r="A12" s="462" t="s">
        <v>277</v>
      </c>
      <c r="B12" s="463"/>
      <c r="C12" s="463"/>
      <c r="D12" s="463"/>
      <c r="E12" s="463"/>
      <c r="F12" s="463"/>
      <c r="G12" s="463"/>
      <c r="H12" s="463"/>
      <c r="I12" s="463"/>
      <c r="J12" s="463"/>
      <c r="K12" s="463"/>
      <c r="L12" s="463"/>
      <c r="M12" s="463"/>
      <c r="N12" s="464"/>
    </row>
    <row r="13" spans="1:23" ht="16.5" thickTop="1" thickBot="1">
      <c r="A13" s="44"/>
      <c r="B13" s="44"/>
      <c r="C13" s="44"/>
      <c r="D13" s="44"/>
      <c r="E13" s="44"/>
      <c r="F13" s="44"/>
    </row>
    <row r="14" spans="1:23" ht="15" customHeight="1" thickTop="1">
      <c r="A14" s="400" t="s">
        <v>276</v>
      </c>
      <c r="B14" s="401"/>
      <c r="C14" s="401"/>
      <c r="D14" s="401"/>
      <c r="E14" s="401"/>
      <c r="F14" s="401"/>
      <c r="G14" s="401"/>
      <c r="H14" s="401"/>
      <c r="I14" s="401"/>
      <c r="J14" s="401"/>
      <c r="K14" s="401"/>
      <c r="L14" s="401"/>
      <c r="M14" s="401"/>
      <c r="N14" s="402"/>
    </row>
    <row r="15" spans="1:23">
      <c r="A15" s="465" t="s">
        <v>278</v>
      </c>
      <c r="B15" s="466"/>
      <c r="C15" s="466"/>
      <c r="D15" s="466"/>
      <c r="E15" s="466"/>
      <c r="F15" s="466"/>
      <c r="G15" s="466"/>
      <c r="H15" s="466"/>
      <c r="I15" s="466"/>
      <c r="J15" s="466"/>
      <c r="K15" s="466"/>
      <c r="L15" s="466"/>
      <c r="M15" s="466"/>
      <c r="N15" s="467"/>
    </row>
    <row r="16" spans="1:23" ht="15" customHeight="1">
      <c r="A16" s="465" t="s">
        <v>279</v>
      </c>
      <c r="B16" s="466"/>
      <c r="C16" s="466"/>
      <c r="D16" s="466"/>
      <c r="E16" s="466"/>
      <c r="F16" s="466"/>
      <c r="G16" s="466"/>
      <c r="H16" s="466"/>
      <c r="I16" s="466"/>
      <c r="J16" s="466"/>
      <c r="K16" s="466"/>
      <c r="L16" s="466"/>
      <c r="M16" s="466"/>
      <c r="N16" s="467"/>
    </row>
    <row r="17" spans="1:14">
      <c r="A17" s="465" t="s">
        <v>280</v>
      </c>
      <c r="B17" s="466"/>
      <c r="C17" s="466"/>
      <c r="D17" s="466"/>
      <c r="E17" s="466"/>
      <c r="F17" s="466"/>
      <c r="G17" s="466"/>
      <c r="H17" s="466"/>
      <c r="I17" s="466"/>
      <c r="J17" s="466"/>
      <c r="K17" s="466"/>
      <c r="L17" s="466"/>
      <c r="M17" s="466"/>
      <c r="N17" s="467"/>
    </row>
    <row r="18" spans="1:14" ht="30.75" customHeight="1">
      <c r="A18" s="465" t="s">
        <v>283</v>
      </c>
      <c r="B18" s="466"/>
      <c r="C18" s="466"/>
      <c r="D18" s="466"/>
      <c r="E18" s="466"/>
      <c r="F18" s="466"/>
      <c r="G18" s="466"/>
      <c r="H18" s="466"/>
      <c r="I18" s="466"/>
      <c r="J18" s="466"/>
      <c r="K18" s="466"/>
      <c r="L18" s="466"/>
      <c r="M18" s="466"/>
      <c r="N18" s="467"/>
    </row>
    <row r="19" spans="1:14" ht="28.5" customHeight="1">
      <c r="A19" s="465" t="s">
        <v>282</v>
      </c>
      <c r="B19" s="466"/>
      <c r="C19" s="466"/>
      <c r="D19" s="466"/>
      <c r="E19" s="466"/>
      <c r="F19" s="466"/>
      <c r="G19" s="466"/>
      <c r="H19" s="466"/>
      <c r="I19" s="466"/>
      <c r="J19" s="466"/>
      <c r="K19" s="466"/>
      <c r="L19" s="466"/>
      <c r="M19" s="466"/>
      <c r="N19" s="467"/>
    </row>
    <row r="20" spans="1:14">
      <c r="A20" s="88"/>
      <c r="B20" s="1"/>
      <c r="C20" s="1"/>
      <c r="D20" s="1"/>
      <c r="E20" s="1"/>
      <c r="F20" s="1"/>
      <c r="G20" s="1"/>
      <c r="H20" s="1"/>
      <c r="I20" s="1"/>
      <c r="J20" s="1"/>
      <c r="K20" s="1"/>
      <c r="L20" s="1"/>
      <c r="M20" s="1"/>
      <c r="N20" s="89"/>
    </row>
    <row r="21" spans="1:14">
      <c r="A21" s="461" t="s">
        <v>281</v>
      </c>
      <c r="B21" s="263"/>
      <c r="C21" s="263"/>
      <c r="D21" s="263"/>
      <c r="E21" s="263"/>
      <c r="F21" s="263"/>
      <c r="N21" s="82"/>
    </row>
    <row r="22" spans="1:14">
      <c r="A22" s="90"/>
      <c r="N22" s="82"/>
    </row>
    <row r="23" spans="1:14">
      <c r="A23" s="90"/>
      <c r="N23" s="82"/>
    </row>
    <row r="24" spans="1:14">
      <c r="A24" s="90"/>
      <c r="N24" s="82"/>
    </row>
    <row r="25" spans="1:14" ht="15.75">
      <c r="A25" s="90"/>
      <c r="B25" s="2" t="s">
        <v>517</v>
      </c>
      <c r="N25" s="82"/>
    </row>
    <row r="26" spans="1:14" ht="15.75">
      <c r="A26" s="90"/>
      <c r="B26" s="2" t="s">
        <v>518</v>
      </c>
      <c r="N26" s="82"/>
    </row>
    <row r="27" spans="1:14" ht="15.75">
      <c r="A27" s="90"/>
      <c r="B27" s="2" t="s">
        <v>519</v>
      </c>
      <c r="N27" s="82"/>
    </row>
    <row r="28" spans="1:14">
      <c r="A28" s="90"/>
      <c r="B28" s="2" t="s">
        <v>284</v>
      </c>
      <c r="N28" s="82"/>
    </row>
    <row r="29" spans="1:14">
      <c r="A29" s="90"/>
      <c r="B29" s="2" t="s">
        <v>285</v>
      </c>
      <c r="N29" s="82"/>
    </row>
    <row r="30" spans="1:14" ht="16.5" thickBot="1">
      <c r="A30" s="91"/>
      <c r="B30" s="85" t="s">
        <v>520</v>
      </c>
      <c r="C30" s="83"/>
      <c r="D30" s="83"/>
      <c r="E30" s="83"/>
      <c r="F30" s="83"/>
      <c r="G30" s="83"/>
      <c r="H30" s="83"/>
      <c r="I30" s="83"/>
      <c r="J30" s="83"/>
      <c r="K30" s="83"/>
      <c r="L30" s="83"/>
      <c r="M30" s="83"/>
      <c r="N30" s="84"/>
    </row>
    <row r="31" spans="1:14" ht="15.75" thickTop="1"/>
  </sheetData>
  <mergeCells count="16">
    <mergeCell ref="A2:F2"/>
    <mergeCell ref="A4:N4"/>
    <mergeCell ref="A11:N11"/>
    <mergeCell ref="A9:N9"/>
    <mergeCell ref="A21:F21"/>
    <mergeCell ref="A12:N12"/>
    <mergeCell ref="A15:N15"/>
    <mergeCell ref="A14:N14"/>
    <mergeCell ref="A16:N16"/>
    <mergeCell ref="A17:N17"/>
    <mergeCell ref="A18:N18"/>
    <mergeCell ref="A19:N19"/>
    <mergeCell ref="A5:N5"/>
    <mergeCell ref="A6:N6"/>
    <mergeCell ref="A7:N7"/>
    <mergeCell ref="H2:L2"/>
  </mergeCell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6B4F2-F52C-4075-82ED-3EA1547C8D13}">
  <sheetPr>
    <tabColor theme="7" tint="0.39997558519241921"/>
  </sheetPr>
  <dimension ref="A8:J126"/>
  <sheetViews>
    <sheetView workbookViewId="0">
      <selection activeCell="A2" sqref="A2"/>
    </sheetView>
  </sheetViews>
  <sheetFormatPr defaultRowHeight="15"/>
  <cols>
    <col min="2" max="2" width="24.7109375" customWidth="1"/>
  </cols>
  <sheetData>
    <row r="8" spans="1:2">
      <c r="B8" s="93" t="s">
        <v>355</v>
      </c>
    </row>
    <row r="11" spans="1:2">
      <c r="A11" s="93"/>
      <c r="B11" s="172" t="s">
        <v>394</v>
      </c>
    </row>
    <row r="12" spans="1:2">
      <c r="B12" s="172" t="s">
        <v>365</v>
      </c>
    </row>
    <row r="13" spans="1:2">
      <c r="B13" s="172" t="s">
        <v>366</v>
      </c>
    </row>
    <row r="14" spans="1:2">
      <c r="B14" s="172" t="s">
        <v>367</v>
      </c>
    </row>
    <row r="15" spans="1:2">
      <c r="B15" s="172" t="s">
        <v>395</v>
      </c>
    </row>
    <row r="16" spans="1:2">
      <c r="B16" s="172" t="s">
        <v>396</v>
      </c>
    </row>
    <row r="17" spans="2:10">
      <c r="B17" s="172" t="s">
        <v>370</v>
      </c>
    </row>
    <row r="18" spans="2:10">
      <c r="B18" s="172" t="s">
        <v>367</v>
      </c>
    </row>
    <row r="19" spans="2:10">
      <c r="B19" s="172" t="s">
        <v>371</v>
      </c>
      <c r="C19" t="s">
        <v>372</v>
      </c>
      <c r="D19" t="s">
        <v>373</v>
      </c>
      <c r="E19" t="s">
        <v>373</v>
      </c>
      <c r="F19" t="s">
        <v>374</v>
      </c>
      <c r="G19" t="s">
        <v>374</v>
      </c>
      <c r="H19" t="s">
        <v>374</v>
      </c>
      <c r="I19" t="s">
        <v>374</v>
      </c>
      <c r="J19" t="s">
        <v>374</v>
      </c>
    </row>
    <row r="20" spans="2:10">
      <c r="B20" s="172"/>
      <c r="C20" t="s">
        <v>375</v>
      </c>
      <c r="D20" t="s">
        <v>376</v>
      </c>
      <c r="E20" t="s">
        <v>376</v>
      </c>
      <c r="F20" t="s">
        <v>375</v>
      </c>
      <c r="G20" t="s">
        <v>376</v>
      </c>
      <c r="H20" t="s">
        <v>376</v>
      </c>
      <c r="I20" t="s">
        <v>376</v>
      </c>
      <c r="J20" t="s">
        <v>376</v>
      </c>
    </row>
    <row r="21" spans="2:10">
      <c r="B21" s="172"/>
      <c r="D21" t="s">
        <v>377</v>
      </c>
      <c r="E21" t="s">
        <v>377</v>
      </c>
      <c r="G21" t="s">
        <v>377</v>
      </c>
      <c r="H21" t="s">
        <v>377</v>
      </c>
      <c r="I21" t="s">
        <v>377</v>
      </c>
      <c r="J21" t="s">
        <v>377</v>
      </c>
    </row>
    <row r="22" spans="2:10">
      <c r="B22" s="172"/>
      <c r="D22" t="s">
        <v>378</v>
      </c>
      <c r="E22" t="s">
        <v>379</v>
      </c>
      <c r="G22" t="s">
        <v>378</v>
      </c>
      <c r="H22" t="s">
        <v>379</v>
      </c>
      <c r="I22" t="s">
        <v>378</v>
      </c>
      <c r="J22" t="s">
        <v>379</v>
      </c>
    </row>
    <row r="23" spans="2:10">
      <c r="B23" s="172"/>
      <c r="I23" t="s">
        <v>380</v>
      </c>
      <c r="J23" t="s">
        <v>380</v>
      </c>
    </row>
    <row r="24" spans="2:10">
      <c r="B24" s="172" t="s">
        <v>397</v>
      </c>
    </row>
    <row r="25" spans="2:10">
      <c r="B25" s="173" t="s">
        <v>304</v>
      </c>
      <c r="C25">
        <v>0</v>
      </c>
      <c r="D25">
        <v>-2</v>
      </c>
      <c r="E25">
        <v>0</v>
      </c>
      <c r="F25" s="170">
        <v>2277</v>
      </c>
      <c r="G25">
        <v>-562</v>
      </c>
      <c r="H25">
        <v>-94</v>
      </c>
      <c r="I25">
        <v>-20</v>
      </c>
      <c r="J25">
        <v>-4</v>
      </c>
    </row>
    <row r="26" spans="2:10">
      <c r="B26" s="173" t="s">
        <v>305</v>
      </c>
      <c r="C26">
        <v>319</v>
      </c>
      <c r="D26">
        <v>-9</v>
      </c>
      <c r="E26">
        <v>126</v>
      </c>
      <c r="F26" s="170">
        <v>10642</v>
      </c>
      <c r="G26">
        <v>-550</v>
      </c>
      <c r="H26">
        <v>395</v>
      </c>
      <c r="I26">
        <v>-5</v>
      </c>
      <c r="J26">
        <v>4</v>
      </c>
    </row>
    <row r="27" spans="2:10">
      <c r="B27" s="173" t="s">
        <v>306</v>
      </c>
      <c r="C27">
        <v>0</v>
      </c>
      <c r="D27">
        <v>-4</v>
      </c>
      <c r="E27">
        <v>0</v>
      </c>
      <c r="F27" s="170">
        <v>2686</v>
      </c>
      <c r="G27">
        <v>526</v>
      </c>
      <c r="H27">
        <v>963</v>
      </c>
      <c r="I27">
        <v>24</v>
      </c>
      <c r="J27">
        <v>56</v>
      </c>
    </row>
    <row r="28" spans="2:10">
      <c r="B28" s="173" t="s">
        <v>307</v>
      </c>
      <c r="C28">
        <v>0</v>
      </c>
      <c r="D28">
        <v>-4</v>
      </c>
      <c r="E28">
        <v>-1</v>
      </c>
      <c r="F28" s="170">
        <v>3179</v>
      </c>
      <c r="G28">
        <v>-327</v>
      </c>
      <c r="H28">
        <v>93</v>
      </c>
      <c r="I28">
        <v>-9</v>
      </c>
      <c r="J28">
        <v>3</v>
      </c>
    </row>
    <row r="29" spans="2:10">
      <c r="B29" s="173" t="s">
        <v>308</v>
      </c>
      <c r="C29">
        <v>60</v>
      </c>
      <c r="D29">
        <v>9</v>
      </c>
      <c r="E29">
        <v>52</v>
      </c>
      <c r="F29" s="170">
        <v>3100</v>
      </c>
      <c r="G29">
        <v>466</v>
      </c>
      <c r="H29">
        <v>790</v>
      </c>
      <c r="I29">
        <v>18</v>
      </c>
      <c r="J29">
        <v>34</v>
      </c>
    </row>
    <row r="30" spans="2:10">
      <c r="B30" s="173" t="s">
        <v>309</v>
      </c>
      <c r="C30">
        <v>142</v>
      </c>
      <c r="D30">
        <v>-3</v>
      </c>
      <c r="E30">
        <v>78</v>
      </c>
      <c r="F30" s="170">
        <v>7272</v>
      </c>
      <c r="G30">
        <v>-136</v>
      </c>
      <c r="H30">
        <v>785</v>
      </c>
      <c r="I30">
        <v>-2</v>
      </c>
      <c r="J30">
        <v>12</v>
      </c>
    </row>
    <row r="31" spans="2:10">
      <c r="B31" s="173" t="s">
        <v>310</v>
      </c>
      <c r="C31">
        <v>90</v>
      </c>
      <c r="D31">
        <v>48</v>
      </c>
      <c r="E31">
        <v>24</v>
      </c>
      <c r="F31" s="170">
        <v>5243</v>
      </c>
      <c r="G31">
        <v>-826</v>
      </c>
      <c r="H31">
        <v>-235</v>
      </c>
      <c r="I31">
        <v>-14</v>
      </c>
      <c r="J31">
        <v>-4</v>
      </c>
    </row>
    <row r="32" spans="2:10">
      <c r="B32" s="173" t="s">
        <v>311</v>
      </c>
      <c r="C32">
        <v>10</v>
      </c>
      <c r="D32">
        <v>0</v>
      </c>
      <c r="E32">
        <v>9</v>
      </c>
      <c r="F32" s="170">
        <v>4046</v>
      </c>
      <c r="G32">
        <v>-694</v>
      </c>
      <c r="H32">
        <v>-181</v>
      </c>
      <c r="I32">
        <v>-15</v>
      </c>
      <c r="J32">
        <v>-4</v>
      </c>
    </row>
    <row r="33" spans="2:10">
      <c r="B33" s="173" t="s">
        <v>312</v>
      </c>
      <c r="C33">
        <v>0</v>
      </c>
      <c r="D33">
        <v>-5</v>
      </c>
      <c r="E33">
        <v>0</v>
      </c>
      <c r="F33" s="170">
        <v>3216</v>
      </c>
      <c r="G33">
        <v>-839</v>
      </c>
      <c r="H33">
        <v>-229</v>
      </c>
      <c r="I33">
        <v>-21</v>
      </c>
      <c r="J33">
        <v>-7</v>
      </c>
    </row>
    <row r="34" spans="2:10">
      <c r="B34" s="173" t="s">
        <v>313</v>
      </c>
      <c r="C34">
        <v>0</v>
      </c>
      <c r="D34">
        <v>0</v>
      </c>
      <c r="E34">
        <v>0</v>
      </c>
      <c r="F34" s="170">
        <v>419</v>
      </c>
      <c r="G34">
        <v>-275</v>
      </c>
      <c r="H34">
        <v>-25</v>
      </c>
      <c r="I34">
        <v>-40</v>
      </c>
      <c r="J34">
        <v>-6</v>
      </c>
    </row>
    <row r="35" spans="2:10">
      <c r="B35" s="173" t="s">
        <v>314</v>
      </c>
      <c r="C35">
        <v>2</v>
      </c>
      <c r="D35">
        <v>-2</v>
      </c>
      <c r="E35">
        <v>2</v>
      </c>
      <c r="F35" s="170">
        <v>2500</v>
      </c>
      <c r="G35">
        <v>-383</v>
      </c>
      <c r="H35">
        <v>81</v>
      </c>
      <c r="I35">
        <v>-13</v>
      </c>
      <c r="J35">
        <v>3</v>
      </c>
    </row>
    <row r="36" spans="2:10">
      <c r="B36" s="173" t="s">
        <v>315</v>
      </c>
      <c r="C36">
        <v>0</v>
      </c>
      <c r="D36">
        <v>0</v>
      </c>
      <c r="E36">
        <v>0</v>
      </c>
      <c r="F36" s="170">
        <v>0</v>
      </c>
      <c r="G36">
        <v>0</v>
      </c>
      <c r="H36">
        <v>-1</v>
      </c>
      <c r="I36">
        <v>-999</v>
      </c>
      <c r="J36">
        <v>-999</v>
      </c>
    </row>
    <row r="37" spans="2:10">
      <c r="B37" s="173" t="s">
        <v>316</v>
      </c>
      <c r="C37">
        <v>142</v>
      </c>
      <c r="D37">
        <v>-2</v>
      </c>
      <c r="E37">
        <v>-30</v>
      </c>
      <c r="F37" s="170">
        <v>7364</v>
      </c>
      <c r="G37">
        <v>456</v>
      </c>
      <c r="H37">
        <v>239</v>
      </c>
      <c r="I37">
        <v>7</v>
      </c>
      <c r="J37">
        <v>3</v>
      </c>
    </row>
    <row r="38" spans="2:10">
      <c r="B38" s="173" t="s">
        <v>317</v>
      </c>
      <c r="C38">
        <v>36</v>
      </c>
      <c r="D38">
        <v>-2</v>
      </c>
      <c r="E38">
        <v>10</v>
      </c>
      <c r="F38" s="170">
        <v>5715</v>
      </c>
      <c r="G38">
        <v>-639</v>
      </c>
      <c r="H38">
        <v>-77</v>
      </c>
      <c r="I38">
        <v>-10</v>
      </c>
      <c r="J38">
        <v>-1</v>
      </c>
    </row>
    <row r="39" spans="2:10">
      <c r="B39" s="173" t="s">
        <v>318</v>
      </c>
      <c r="C39">
        <v>54</v>
      </c>
      <c r="D39">
        <v>23</v>
      </c>
      <c r="E39">
        <v>23</v>
      </c>
      <c r="F39" s="170">
        <v>5330</v>
      </c>
      <c r="G39">
        <v>-564</v>
      </c>
      <c r="H39">
        <v>-10</v>
      </c>
      <c r="I39">
        <v>-10</v>
      </c>
      <c r="J39">
        <v>0</v>
      </c>
    </row>
    <row r="40" spans="2:10">
      <c r="B40" s="173" t="s">
        <v>319</v>
      </c>
      <c r="C40">
        <v>29</v>
      </c>
      <c r="D40">
        <v>-11</v>
      </c>
      <c r="E40">
        <v>-7</v>
      </c>
      <c r="F40" s="170">
        <v>6848</v>
      </c>
      <c r="G40">
        <v>-211</v>
      </c>
      <c r="H40">
        <v>42</v>
      </c>
      <c r="I40">
        <v>-3</v>
      </c>
      <c r="J40">
        <v>1</v>
      </c>
    </row>
    <row r="41" spans="2:10">
      <c r="B41" s="173" t="s">
        <v>320</v>
      </c>
      <c r="C41">
        <v>7</v>
      </c>
      <c r="D41">
        <v>-10</v>
      </c>
      <c r="E41">
        <v>-14</v>
      </c>
      <c r="F41" s="170">
        <v>5179</v>
      </c>
      <c r="G41">
        <v>60</v>
      </c>
      <c r="H41">
        <v>468</v>
      </c>
      <c r="I41">
        <v>1</v>
      </c>
      <c r="J41">
        <v>10</v>
      </c>
    </row>
    <row r="42" spans="2:10">
      <c r="B42" s="173" t="s">
        <v>321</v>
      </c>
      <c r="C42">
        <v>4</v>
      </c>
      <c r="D42">
        <v>-9</v>
      </c>
      <c r="E42">
        <v>4</v>
      </c>
      <c r="F42" s="170">
        <v>4017</v>
      </c>
      <c r="G42">
        <v>-599</v>
      </c>
      <c r="H42">
        <v>9</v>
      </c>
      <c r="I42">
        <v>-13</v>
      </c>
      <c r="J42">
        <v>0</v>
      </c>
    </row>
    <row r="43" spans="2:10">
      <c r="B43" s="173" t="s">
        <v>322</v>
      </c>
      <c r="C43">
        <v>0</v>
      </c>
      <c r="D43">
        <v>0</v>
      </c>
      <c r="E43">
        <v>0</v>
      </c>
      <c r="F43" s="170">
        <v>1723</v>
      </c>
      <c r="G43">
        <v>-61</v>
      </c>
      <c r="H43">
        <v>150</v>
      </c>
      <c r="I43">
        <v>-3</v>
      </c>
      <c r="J43">
        <v>10</v>
      </c>
    </row>
    <row r="44" spans="2:10">
      <c r="B44" s="173" t="s">
        <v>323</v>
      </c>
      <c r="C44">
        <v>150</v>
      </c>
      <c r="D44">
        <v>25</v>
      </c>
      <c r="E44">
        <v>15</v>
      </c>
      <c r="F44" s="170">
        <v>6961</v>
      </c>
      <c r="G44">
        <v>-1051</v>
      </c>
      <c r="H44">
        <v>-484</v>
      </c>
      <c r="I44">
        <v>-13</v>
      </c>
      <c r="J44">
        <v>-7</v>
      </c>
    </row>
    <row r="45" spans="2:10">
      <c r="B45" s="173" t="s">
        <v>324</v>
      </c>
      <c r="C45">
        <v>6</v>
      </c>
      <c r="D45">
        <v>-6</v>
      </c>
      <c r="E45">
        <v>6</v>
      </c>
      <c r="F45" s="170">
        <v>4149</v>
      </c>
      <c r="G45">
        <v>-700</v>
      </c>
      <c r="H45">
        <v>-96</v>
      </c>
      <c r="I45">
        <v>-14</v>
      </c>
      <c r="J45">
        <v>-2</v>
      </c>
    </row>
    <row r="46" spans="2:10">
      <c r="B46" s="173" t="s">
        <v>325</v>
      </c>
      <c r="C46">
        <v>87</v>
      </c>
      <c r="D46">
        <v>25</v>
      </c>
      <c r="E46">
        <v>47</v>
      </c>
      <c r="F46" s="170">
        <v>5562</v>
      </c>
      <c r="G46">
        <v>-845</v>
      </c>
      <c r="H46">
        <v>-140</v>
      </c>
      <c r="I46">
        <v>-13</v>
      </c>
      <c r="J46">
        <v>-2</v>
      </c>
    </row>
    <row r="47" spans="2:10">
      <c r="B47" s="173" t="s">
        <v>326</v>
      </c>
      <c r="C47">
        <v>53</v>
      </c>
      <c r="D47">
        <v>-14</v>
      </c>
      <c r="E47">
        <v>13</v>
      </c>
      <c r="F47" s="170">
        <v>6259</v>
      </c>
      <c r="G47">
        <v>-690</v>
      </c>
      <c r="H47">
        <v>-137</v>
      </c>
      <c r="I47">
        <v>-10</v>
      </c>
      <c r="J47">
        <v>-2</v>
      </c>
    </row>
    <row r="48" spans="2:10">
      <c r="B48" s="173" t="s">
        <v>327</v>
      </c>
      <c r="C48">
        <v>19</v>
      </c>
      <c r="D48">
        <v>-73</v>
      </c>
      <c r="E48">
        <v>-34</v>
      </c>
      <c r="F48" s="170">
        <v>8377</v>
      </c>
      <c r="G48">
        <v>-379</v>
      </c>
      <c r="H48">
        <v>-191</v>
      </c>
      <c r="I48">
        <v>-4</v>
      </c>
      <c r="J48">
        <v>-2</v>
      </c>
    </row>
    <row r="49" spans="2:10">
      <c r="B49" s="173" t="s">
        <v>328</v>
      </c>
      <c r="C49">
        <v>0</v>
      </c>
      <c r="D49">
        <v>-1</v>
      </c>
      <c r="E49">
        <v>0</v>
      </c>
      <c r="F49" s="170">
        <v>2143</v>
      </c>
      <c r="G49">
        <v>-420</v>
      </c>
      <c r="H49">
        <v>-15</v>
      </c>
      <c r="I49">
        <v>-16</v>
      </c>
      <c r="J49">
        <v>-1</v>
      </c>
    </row>
    <row r="50" spans="2:10">
      <c r="B50" s="173" t="s">
        <v>329</v>
      </c>
      <c r="C50">
        <v>12</v>
      </c>
      <c r="D50">
        <v>-6</v>
      </c>
      <c r="E50">
        <v>1</v>
      </c>
      <c r="F50" s="170">
        <v>4865</v>
      </c>
      <c r="G50">
        <v>-353</v>
      </c>
      <c r="H50">
        <v>108</v>
      </c>
      <c r="I50">
        <v>-7</v>
      </c>
      <c r="J50">
        <v>2</v>
      </c>
    </row>
    <row r="51" spans="2:10">
      <c r="B51" s="173" t="s">
        <v>330</v>
      </c>
      <c r="C51">
        <v>185</v>
      </c>
      <c r="D51">
        <v>-22</v>
      </c>
      <c r="E51">
        <v>-29</v>
      </c>
      <c r="F51" s="170">
        <v>8377</v>
      </c>
      <c r="G51">
        <v>67</v>
      </c>
      <c r="H51">
        <v>301</v>
      </c>
      <c r="I51">
        <v>1</v>
      </c>
      <c r="J51">
        <v>4</v>
      </c>
    </row>
    <row r="52" spans="2:10">
      <c r="B52" s="173" t="s">
        <v>331</v>
      </c>
      <c r="C52">
        <v>18</v>
      </c>
      <c r="D52">
        <v>-21</v>
      </c>
      <c r="E52">
        <v>-15</v>
      </c>
      <c r="F52" s="170">
        <v>6556</v>
      </c>
      <c r="G52">
        <v>32</v>
      </c>
      <c r="H52">
        <v>719</v>
      </c>
      <c r="I52">
        <v>0</v>
      </c>
      <c r="J52">
        <v>12</v>
      </c>
    </row>
    <row r="53" spans="2:10">
      <c r="B53" s="173" t="s">
        <v>332</v>
      </c>
      <c r="C53">
        <v>0</v>
      </c>
      <c r="D53">
        <v>-37</v>
      </c>
      <c r="E53">
        <v>-1</v>
      </c>
      <c r="F53" s="170">
        <v>4478</v>
      </c>
      <c r="G53">
        <v>675</v>
      </c>
      <c r="H53">
        <v>888</v>
      </c>
      <c r="I53">
        <v>18</v>
      </c>
      <c r="J53">
        <v>25</v>
      </c>
    </row>
    <row r="54" spans="2:10">
      <c r="B54" s="173" t="s">
        <v>333</v>
      </c>
      <c r="C54">
        <v>111</v>
      </c>
      <c r="D54">
        <v>26</v>
      </c>
      <c r="E54">
        <v>26</v>
      </c>
      <c r="F54" s="170">
        <v>6565</v>
      </c>
      <c r="G54">
        <v>-1023</v>
      </c>
      <c r="H54">
        <v>-281</v>
      </c>
      <c r="I54">
        <v>-13</v>
      </c>
      <c r="J54">
        <v>-4</v>
      </c>
    </row>
    <row r="55" spans="2:10">
      <c r="B55" s="173" t="s">
        <v>334</v>
      </c>
      <c r="C55">
        <v>27</v>
      </c>
      <c r="D55">
        <v>3</v>
      </c>
      <c r="E55">
        <v>22</v>
      </c>
      <c r="F55" s="170">
        <v>4698</v>
      </c>
      <c r="G55">
        <v>-746</v>
      </c>
      <c r="H55">
        <v>-124</v>
      </c>
      <c r="I55">
        <v>-14</v>
      </c>
      <c r="J55">
        <v>-3</v>
      </c>
    </row>
    <row r="56" spans="2:10">
      <c r="B56" s="173" t="s">
        <v>335</v>
      </c>
      <c r="C56">
        <v>16</v>
      </c>
      <c r="D56">
        <v>-16</v>
      </c>
      <c r="E56">
        <v>15</v>
      </c>
      <c r="F56" s="170">
        <v>5109</v>
      </c>
      <c r="G56">
        <v>273</v>
      </c>
      <c r="H56">
        <v>660</v>
      </c>
      <c r="I56">
        <v>6</v>
      </c>
      <c r="J56">
        <v>15</v>
      </c>
    </row>
    <row r="57" spans="2:10">
      <c r="B57" s="173" t="s">
        <v>336</v>
      </c>
      <c r="C57">
        <v>32</v>
      </c>
      <c r="D57">
        <v>-13</v>
      </c>
      <c r="E57">
        <v>23</v>
      </c>
      <c r="F57" s="170">
        <v>5102</v>
      </c>
      <c r="G57">
        <v>-1014</v>
      </c>
      <c r="H57">
        <v>-190</v>
      </c>
      <c r="I57">
        <v>-17</v>
      </c>
      <c r="J57">
        <v>-4</v>
      </c>
    </row>
    <row r="58" spans="2:10">
      <c r="B58" s="173" t="s">
        <v>337</v>
      </c>
      <c r="C58">
        <v>22</v>
      </c>
      <c r="D58">
        <v>14</v>
      </c>
      <c r="E58">
        <v>16</v>
      </c>
      <c r="F58" s="170">
        <v>3203</v>
      </c>
      <c r="G58">
        <v>-322</v>
      </c>
      <c r="H58">
        <v>123</v>
      </c>
      <c r="I58">
        <v>-9</v>
      </c>
      <c r="J58">
        <v>4</v>
      </c>
    </row>
    <row r="59" spans="2:10">
      <c r="B59" s="173" t="s">
        <v>338</v>
      </c>
      <c r="C59">
        <v>55</v>
      </c>
      <c r="D59">
        <v>-72</v>
      </c>
      <c r="E59">
        <v>-63</v>
      </c>
      <c r="F59" s="170">
        <v>9584</v>
      </c>
      <c r="G59">
        <v>136</v>
      </c>
      <c r="H59">
        <v>445</v>
      </c>
      <c r="I59">
        <v>1</v>
      </c>
      <c r="J59">
        <v>5</v>
      </c>
    </row>
    <row r="60" spans="2:10">
      <c r="B60" s="173" t="s">
        <v>339</v>
      </c>
      <c r="C60">
        <v>73</v>
      </c>
      <c r="D60">
        <v>33</v>
      </c>
      <c r="E60">
        <v>28</v>
      </c>
      <c r="F60" s="170">
        <v>5299</v>
      </c>
      <c r="G60">
        <v>-673</v>
      </c>
      <c r="H60">
        <v>20</v>
      </c>
      <c r="I60">
        <v>-11</v>
      </c>
      <c r="J60">
        <v>0</v>
      </c>
    </row>
    <row r="61" spans="2:10">
      <c r="B61" s="173" t="s">
        <v>340</v>
      </c>
      <c r="C61">
        <v>2</v>
      </c>
      <c r="D61">
        <v>-1</v>
      </c>
      <c r="E61">
        <v>-1</v>
      </c>
      <c r="F61" s="170">
        <v>3711</v>
      </c>
      <c r="G61">
        <v>-39</v>
      </c>
      <c r="H61">
        <v>303</v>
      </c>
      <c r="I61">
        <v>-1</v>
      </c>
      <c r="J61">
        <v>9</v>
      </c>
    </row>
    <row r="62" spans="2:10">
      <c r="B62" s="173" t="s">
        <v>341</v>
      </c>
      <c r="C62">
        <v>161</v>
      </c>
      <c r="D62">
        <v>-1</v>
      </c>
      <c r="E62">
        <v>-47</v>
      </c>
      <c r="F62" s="170">
        <v>5547</v>
      </c>
      <c r="G62">
        <v>397</v>
      </c>
      <c r="H62">
        <v>44</v>
      </c>
      <c r="I62">
        <v>8</v>
      </c>
      <c r="J62">
        <v>1</v>
      </c>
    </row>
    <row r="63" spans="2:10">
      <c r="B63" s="173" t="s">
        <v>342</v>
      </c>
      <c r="C63">
        <v>88</v>
      </c>
      <c r="D63">
        <v>47</v>
      </c>
      <c r="E63">
        <v>34</v>
      </c>
      <c r="F63" s="170">
        <v>5366</v>
      </c>
      <c r="G63">
        <v>-543</v>
      </c>
      <c r="H63">
        <v>-37</v>
      </c>
      <c r="I63">
        <v>-9</v>
      </c>
      <c r="J63">
        <v>-1</v>
      </c>
    </row>
    <row r="64" spans="2:10">
      <c r="B64" s="173" t="s">
        <v>343</v>
      </c>
      <c r="C64">
        <v>117</v>
      </c>
      <c r="D64">
        <v>59</v>
      </c>
      <c r="E64">
        <v>31</v>
      </c>
      <c r="F64" s="170">
        <v>5331</v>
      </c>
      <c r="G64">
        <v>-558</v>
      </c>
      <c r="H64">
        <v>-201</v>
      </c>
      <c r="I64">
        <v>-9</v>
      </c>
      <c r="J64">
        <v>-4</v>
      </c>
    </row>
    <row r="65" spans="2:10">
      <c r="B65" s="173" t="s">
        <v>344</v>
      </c>
      <c r="C65">
        <v>4</v>
      </c>
      <c r="D65">
        <v>2</v>
      </c>
      <c r="E65">
        <v>4</v>
      </c>
      <c r="F65" s="170">
        <v>2398</v>
      </c>
      <c r="G65">
        <v>-397</v>
      </c>
      <c r="H65">
        <v>25</v>
      </c>
      <c r="I65">
        <v>-14</v>
      </c>
      <c r="J65">
        <v>1</v>
      </c>
    </row>
    <row r="66" spans="2:10">
      <c r="B66" s="173" t="s">
        <v>345</v>
      </c>
      <c r="C66">
        <v>38</v>
      </c>
      <c r="D66">
        <v>-56</v>
      </c>
      <c r="E66">
        <v>-37</v>
      </c>
      <c r="F66" s="170">
        <v>7928</v>
      </c>
      <c r="G66">
        <v>80</v>
      </c>
      <c r="H66">
        <v>707</v>
      </c>
      <c r="I66">
        <v>1</v>
      </c>
      <c r="J66">
        <v>10</v>
      </c>
    </row>
    <row r="67" spans="2:10">
      <c r="B67" s="173" t="s">
        <v>346</v>
      </c>
      <c r="C67">
        <v>14</v>
      </c>
      <c r="D67">
        <v>6</v>
      </c>
      <c r="E67">
        <v>8</v>
      </c>
      <c r="F67" s="170">
        <v>3577</v>
      </c>
      <c r="G67">
        <v>-423</v>
      </c>
      <c r="H67">
        <v>-24</v>
      </c>
      <c r="I67">
        <v>-11</v>
      </c>
      <c r="J67">
        <v>-1</v>
      </c>
    </row>
    <row r="68" spans="2:10">
      <c r="B68" s="173" t="s">
        <v>347</v>
      </c>
      <c r="C68">
        <v>0</v>
      </c>
      <c r="D68">
        <v>0</v>
      </c>
      <c r="E68">
        <v>0</v>
      </c>
      <c r="F68" s="170">
        <v>1776</v>
      </c>
      <c r="G68">
        <v>-221</v>
      </c>
      <c r="H68">
        <v>139</v>
      </c>
      <c r="I68">
        <v>-11</v>
      </c>
      <c r="J68">
        <v>8</v>
      </c>
    </row>
    <row r="69" spans="2:10">
      <c r="B69" s="173" t="s">
        <v>348</v>
      </c>
      <c r="C69">
        <v>99</v>
      </c>
      <c r="D69">
        <v>-7</v>
      </c>
      <c r="E69">
        <v>27</v>
      </c>
      <c r="F69" s="170">
        <v>7077</v>
      </c>
      <c r="G69">
        <v>464</v>
      </c>
      <c r="H69">
        <v>543</v>
      </c>
      <c r="I69">
        <v>7</v>
      </c>
      <c r="J69">
        <v>8</v>
      </c>
    </row>
    <row r="70" spans="2:10">
      <c r="B70" s="173" t="s">
        <v>349</v>
      </c>
      <c r="C70">
        <v>172</v>
      </c>
      <c r="D70">
        <v>75</v>
      </c>
      <c r="E70">
        <v>18</v>
      </c>
      <c r="F70" s="170">
        <v>7444</v>
      </c>
      <c r="G70">
        <v>-666</v>
      </c>
      <c r="H70">
        <v>-167</v>
      </c>
      <c r="I70">
        <v>-8</v>
      </c>
      <c r="J70">
        <v>-2</v>
      </c>
    </row>
    <row r="71" spans="2:10">
      <c r="B71" s="173" t="s">
        <v>350</v>
      </c>
      <c r="C71">
        <v>8</v>
      </c>
      <c r="D71">
        <v>-6</v>
      </c>
      <c r="E71">
        <v>8</v>
      </c>
      <c r="F71" s="170">
        <v>3893</v>
      </c>
      <c r="G71">
        <v>-586</v>
      </c>
      <c r="H71">
        <v>56</v>
      </c>
      <c r="I71">
        <v>-13</v>
      </c>
      <c r="J71">
        <v>1</v>
      </c>
    </row>
    <row r="72" spans="2:10">
      <c r="B72" s="173" t="s">
        <v>351</v>
      </c>
      <c r="C72">
        <v>156</v>
      </c>
      <c r="D72">
        <v>-10</v>
      </c>
      <c r="E72">
        <v>-35</v>
      </c>
      <c r="F72" s="170">
        <v>5713</v>
      </c>
      <c r="G72">
        <v>200</v>
      </c>
      <c r="H72">
        <v>-51</v>
      </c>
      <c r="I72">
        <v>4</v>
      </c>
      <c r="J72">
        <v>-1</v>
      </c>
    </row>
    <row r="73" spans="2:10">
      <c r="B73" s="173" t="s">
        <v>352</v>
      </c>
      <c r="C73">
        <v>34</v>
      </c>
      <c r="D73">
        <v>-2</v>
      </c>
      <c r="E73">
        <v>24</v>
      </c>
      <c r="F73" s="170">
        <v>4685</v>
      </c>
      <c r="G73">
        <v>-611</v>
      </c>
      <c r="H73">
        <v>40</v>
      </c>
      <c r="I73">
        <v>-12</v>
      </c>
      <c r="J73">
        <v>1</v>
      </c>
    </row>
    <row r="74" spans="2:10">
      <c r="B74" s="173" t="s">
        <v>353</v>
      </c>
      <c r="C74">
        <v>85</v>
      </c>
      <c r="D74">
        <v>-4</v>
      </c>
      <c r="E74">
        <v>-2</v>
      </c>
      <c r="F74" s="170">
        <v>7227</v>
      </c>
      <c r="G74">
        <v>-564</v>
      </c>
      <c r="H74">
        <v>-169</v>
      </c>
      <c r="I74">
        <v>-7</v>
      </c>
      <c r="J74">
        <v>-2</v>
      </c>
    </row>
    <row r="75" spans="2:10">
      <c r="B75" s="173" t="s">
        <v>354</v>
      </c>
      <c r="C75">
        <v>208</v>
      </c>
      <c r="D75">
        <v>18</v>
      </c>
      <c r="E75">
        <v>55</v>
      </c>
      <c r="F75" s="170">
        <v>8458</v>
      </c>
      <c r="G75">
        <v>154</v>
      </c>
      <c r="H75">
        <v>842</v>
      </c>
      <c r="I75">
        <v>2</v>
      </c>
      <c r="J75">
        <v>11</v>
      </c>
    </row>
    <row r="76" spans="2:10">
      <c r="B76" s="172" t="s">
        <v>383</v>
      </c>
    </row>
    <row r="77" spans="2:10">
      <c r="B77" s="172" t="s">
        <v>384</v>
      </c>
      <c r="C77">
        <v>102</v>
      </c>
      <c r="D77">
        <v>36</v>
      </c>
      <c r="E77">
        <v>34</v>
      </c>
      <c r="F77">
        <v>5766</v>
      </c>
      <c r="G77">
        <v>-845</v>
      </c>
      <c r="H77">
        <v>-213</v>
      </c>
      <c r="I77">
        <v>-13</v>
      </c>
      <c r="J77">
        <v>-4</v>
      </c>
    </row>
    <row r="78" spans="2:10">
      <c r="B78" s="172" t="s">
        <v>385</v>
      </c>
      <c r="C78">
        <v>48</v>
      </c>
      <c r="D78">
        <v>9</v>
      </c>
      <c r="E78">
        <v>26</v>
      </c>
      <c r="F78">
        <v>5098</v>
      </c>
      <c r="G78">
        <v>-813</v>
      </c>
      <c r="H78">
        <v>-129</v>
      </c>
      <c r="I78">
        <v>-14</v>
      </c>
      <c r="J78">
        <v>-2</v>
      </c>
    </row>
    <row r="79" spans="2:10">
      <c r="B79" s="172" t="s">
        <v>386</v>
      </c>
      <c r="C79">
        <v>57</v>
      </c>
      <c r="D79">
        <v>7</v>
      </c>
      <c r="E79">
        <v>16</v>
      </c>
      <c r="F79">
        <v>5858</v>
      </c>
      <c r="G79">
        <v>-639</v>
      </c>
      <c r="H79">
        <v>-68</v>
      </c>
      <c r="I79">
        <v>-10</v>
      </c>
      <c r="J79">
        <v>-1</v>
      </c>
    </row>
    <row r="80" spans="2:10">
      <c r="B80" s="172" t="s">
        <v>387</v>
      </c>
      <c r="C80">
        <v>19</v>
      </c>
      <c r="D80">
        <v>-30</v>
      </c>
      <c r="E80">
        <v>-16</v>
      </c>
      <c r="F80">
        <v>6537</v>
      </c>
      <c r="G80">
        <v>-213</v>
      </c>
      <c r="H80">
        <v>161</v>
      </c>
      <c r="I80">
        <v>-3</v>
      </c>
      <c r="J80">
        <v>3</v>
      </c>
    </row>
    <row r="81" spans="2:10">
      <c r="B81" s="172" t="s">
        <v>388</v>
      </c>
      <c r="C81">
        <v>7</v>
      </c>
      <c r="D81">
        <v>0</v>
      </c>
      <c r="E81">
        <v>6</v>
      </c>
      <c r="F81">
        <v>2436</v>
      </c>
      <c r="G81">
        <v>-417</v>
      </c>
      <c r="H81">
        <v>22</v>
      </c>
      <c r="I81">
        <v>-15</v>
      </c>
      <c r="J81">
        <v>1</v>
      </c>
    </row>
    <row r="82" spans="2:10">
      <c r="B82" s="172" t="s">
        <v>389</v>
      </c>
      <c r="C82">
        <v>6</v>
      </c>
      <c r="D82">
        <v>-1</v>
      </c>
      <c r="E82">
        <v>4</v>
      </c>
      <c r="F82">
        <v>3102</v>
      </c>
      <c r="G82">
        <v>-502</v>
      </c>
      <c r="H82">
        <v>-33</v>
      </c>
      <c r="I82">
        <v>-14</v>
      </c>
      <c r="J82">
        <v>-1</v>
      </c>
    </row>
    <row r="83" spans="2:10">
      <c r="B83" s="172" t="s">
        <v>390</v>
      </c>
      <c r="C83">
        <v>0</v>
      </c>
      <c r="D83">
        <v>-1</v>
      </c>
      <c r="E83">
        <v>0</v>
      </c>
      <c r="F83">
        <v>2100</v>
      </c>
      <c r="G83">
        <v>-187</v>
      </c>
      <c r="H83">
        <v>155</v>
      </c>
      <c r="I83">
        <v>-8</v>
      </c>
      <c r="J83">
        <v>8</v>
      </c>
    </row>
    <row r="84" spans="2:10">
      <c r="B84" s="172" t="s">
        <v>391</v>
      </c>
      <c r="C84">
        <v>72</v>
      </c>
      <c r="D84">
        <v>-10</v>
      </c>
      <c r="E84">
        <v>21</v>
      </c>
      <c r="F84">
        <v>5523</v>
      </c>
      <c r="G84">
        <v>314</v>
      </c>
      <c r="H84">
        <v>743</v>
      </c>
      <c r="I84">
        <v>6</v>
      </c>
      <c r="J84">
        <v>16</v>
      </c>
    </row>
    <row r="85" spans="2:10">
      <c r="B85" s="172" t="s">
        <v>392</v>
      </c>
      <c r="C85">
        <v>81</v>
      </c>
      <c r="D85">
        <v>5</v>
      </c>
      <c r="E85">
        <v>32</v>
      </c>
      <c r="F85">
        <v>3650</v>
      </c>
      <c r="G85">
        <v>422</v>
      </c>
      <c r="H85">
        <v>616</v>
      </c>
      <c r="I85">
        <v>13</v>
      </c>
      <c r="J85">
        <v>20</v>
      </c>
    </row>
    <row r="86" spans="2:10">
      <c r="B86" s="172"/>
    </row>
    <row r="87" spans="2:10">
      <c r="B87" s="173" t="s">
        <v>393</v>
      </c>
      <c r="C87">
        <v>41</v>
      </c>
      <c r="D87">
        <v>2</v>
      </c>
      <c r="E87">
        <v>14</v>
      </c>
      <c r="F87" s="170">
        <v>4205</v>
      </c>
      <c r="G87">
        <v>-319</v>
      </c>
      <c r="H87">
        <v>134</v>
      </c>
      <c r="I87">
        <v>-7</v>
      </c>
      <c r="J87">
        <v>3</v>
      </c>
    </row>
    <row r="88" spans="2:10">
      <c r="B88" s="172" t="s">
        <v>398</v>
      </c>
      <c r="C88" t="s">
        <v>399</v>
      </c>
      <c r="D88" t="s">
        <v>400</v>
      </c>
      <c r="E88" t="s">
        <v>401</v>
      </c>
      <c r="F88" t="s">
        <v>402</v>
      </c>
      <c r="G88" t="s">
        <v>403</v>
      </c>
      <c r="H88" t="s">
        <v>404</v>
      </c>
    </row>
    <row r="89" spans="2:10">
      <c r="B89" s="172" t="s">
        <v>383</v>
      </c>
    </row>
    <row r="90" spans="2:10">
      <c r="B90" s="172" t="s">
        <v>384</v>
      </c>
      <c r="C90">
        <v>94</v>
      </c>
      <c r="D90">
        <v>34</v>
      </c>
      <c r="E90">
        <v>39</v>
      </c>
      <c r="F90">
        <v>5564</v>
      </c>
      <c r="G90">
        <v>-818</v>
      </c>
      <c r="H90">
        <v>-178</v>
      </c>
      <c r="I90">
        <v>-13</v>
      </c>
      <c r="J90">
        <v>-3</v>
      </c>
    </row>
    <row r="91" spans="2:10">
      <c r="B91" s="172" t="s">
        <v>385</v>
      </c>
      <c r="C91">
        <v>48</v>
      </c>
      <c r="D91">
        <v>9</v>
      </c>
      <c r="E91">
        <v>26</v>
      </c>
      <c r="F91">
        <v>5080</v>
      </c>
      <c r="G91">
        <v>-805</v>
      </c>
      <c r="H91">
        <v>-127</v>
      </c>
      <c r="I91">
        <v>-14</v>
      </c>
      <c r="J91">
        <v>-2</v>
      </c>
    </row>
    <row r="92" spans="2:10">
      <c r="B92" s="172" t="s">
        <v>386</v>
      </c>
      <c r="C92">
        <v>56</v>
      </c>
      <c r="D92">
        <v>6</v>
      </c>
      <c r="E92">
        <v>15</v>
      </c>
      <c r="F92">
        <v>5862</v>
      </c>
      <c r="G92">
        <v>-642</v>
      </c>
      <c r="H92">
        <v>-70</v>
      </c>
      <c r="I92">
        <v>-10</v>
      </c>
      <c r="J92">
        <v>-1</v>
      </c>
    </row>
    <row r="93" spans="2:10">
      <c r="B93" s="172" t="s">
        <v>387</v>
      </c>
      <c r="C93">
        <v>18</v>
      </c>
      <c r="D93">
        <v>-30</v>
      </c>
      <c r="E93">
        <v>-16</v>
      </c>
      <c r="F93">
        <v>6542</v>
      </c>
      <c r="G93">
        <v>-212</v>
      </c>
      <c r="H93">
        <v>157</v>
      </c>
      <c r="I93">
        <v>-3</v>
      </c>
      <c r="J93">
        <v>2</v>
      </c>
    </row>
    <row r="94" spans="2:10">
      <c r="B94" s="172" t="s">
        <v>388</v>
      </c>
      <c r="C94">
        <v>9</v>
      </c>
      <c r="D94">
        <v>-1</v>
      </c>
      <c r="E94">
        <v>7</v>
      </c>
      <c r="F94">
        <v>3177</v>
      </c>
      <c r="G94">
        <v>-486</v>
      </c>
      <c r="H94">
        <v>28</v>
      </c>
      <c r="I94">
        <v>-13</v>
      </c>
      <c r="J94">
        <v>1</v>
      </c>
    </row>
    <row r="95" spans="2:10">
      <c r="B95" s="172" t="s">
        <v>389</v>
      </c>
      <c r="C95">
        <v>6</v>
      </c>
      <c r="D95">
        <v>-1</v>
      </c>
      <c r="E95">
        <v>4</v>
      </c>
      <c r="F95">
        <v>3145</v>
      </c>
      <c r="G95">
        <v>-507</v>
      </c>
      <c r="H95">
        <v>-32</v>
      </c>
      <c r="I95">
        <v>-14</v>
      </c>
      <c r="J95">
        <v>-1</v>
      </c>
    </row>
    <row r="96" spans="2:10">
      <c r="B96" s="172" t="s">
        <v>390</v>
      </c>
      <c r="C96">
        <v>0</v>
      </c>
      <c r="D96">
        <v>-1</v>
      </c>
      <c r="E96">
        <v>0</v>
      </c>
      <c r="F96">
        <v>2199</v>
      </c>
      <c r="G96">
        <v>-180</v>
      </c>
      <c r="H96">
        <v>161</v>
      </c>
      <c r="I96">
        <v>-8</v>
      </c>
      <c r="J96">
        <v>8</v>
      </c>
    </row>
    <row r="97" spans="2:10">
      <c r="B97" s="172" t="s">
        <v>391</v>
      </c>
      <c r="C97">
        <v>85</v>
      </c>
      <c r="D97">
        <v>-9</v>
      </c>
      <c r="E97">
        <v>29</v>
      </c>
      <c r="F97">
        <v>5975</v>
      </c>
      <c r="G97">
        <v>257</v>
      </c>
      <c r="H97">
        <v>724</v>
      </c>
      <c r="I97">
        <v>4</v>
      </c>
      <c r="J97">
        <v>14</v>
      </c>
    </row>
    <row r="98" spans="2:10">
      <c r="B98" s="172" t="s">
        <v>392</v>
      </c>
      <c r="C98">
        <v>73</v>
      </c>
      <c r="D98">
        <v>7</v>
      </c>
      <c r="E98">
        <v>40</v>
      </c>
      <c r="F98">
        <v>3430</v>
      </c>
      <c r="G98">
        <v>441</v>
      </c>
      <c r="H98">
        <v>686</v>
      </c>
      <c r="I98">
        <v>15</v>
      </c>
      <c r="J98">
        <v>25</v>
      </c>
    </row>
    <row r="99" spans="2:10">
      <c r="B99" s="172"/>
    </row>
    <row r="100" spans="2:10">
      <c r="B100" s="172" t="s">
        <v>393</v>
      </c>
      <c r="C100">
        <v>45</v>
      </c>
      <c r="D100">
        <v>2</v>
      </c>
      <c r="E100">
        <v>17</v>
      </c>
      <c r="F100">
        <v>4621</v>
      </c>
      <c r="G100">
        <v>-313</v>
      </c>
      <c r="H100">
        <v>162</v>
      </c>
      <c r="I100">
        <v>-6</v>
      </c>
      <c r="J100">
        <v>4</v>
      </c>
    </row>
    <row r="101" spans="2:10">
      <c r="B101" s="172" t="s">
        <v>405</v>
      </c>
      <c r="C101" t="s">
        <v>399</v>
      </c>
      <c r="D101" t="s">
        <v>400</v>
      </c>
      <c r="E101" t="s">
        <v>401</v>
      </c>
      <c r="F101" t="s">
        <v>402</v>
      </c>
      <c r="G101" t="s">
        <v>403</v>
      </c>
      <c r="H101" t="s">
        <v>404</v>
      </c>
    </row>
    <row r="102" spans="2:10">
      <c r="B102" s="172" t="s">
        <v>383</v>
      </c>
    </row>
    <row r="103" spans="2:10">
      <c r="B103" s="172" t="s">
        <v>384</v>
      </c>
      <c r="C103">
        <v>107</v>
      </c>
      <c r="D103">
        <v>36</v>
      </c>
      <c r="E103">
        <v>31</v>
      </c>
      <c r="F103">
        <v>5889</v>
      </c>
      <c r="G103">
        <v>-863</v>
      </c>
      <c r="H103">
        <v>-238</v>
      </c>
      <c r="I103">
        <v>-13</v>
      </c>
      <c r="J103">
        <v>-4</v>
      </c>
    </row>
    <row r="104" spans="2:10">
      <c r="B104" s="172" t="s">
        <v>385</v>
      </c>
      <c r="C104">
        <v>48</v>
      </c>
      <c r="D104">
        <v>7</v>
      </c>
      <c r="E104">
        <v>26</v>
      </c>
      <c r="F104">
        <v>5121</v>
      </c>
      <c r="G104">
        <v>-837</v>
      </c>
      <c r="H104">
        <v>-136</v>
      </c>
      <c r="I104">
        <v>-14</v>
      </c>
      <c r="J104">
        <v>-3</v>
      </c>
    </row>
    <row r="105" spans="2:10">
      <c r="B105" s="172" t="s">
        <v>386</v>
      </c>
      <c r="C105">
        <v>68</v>
      </c>
      <c r="D105">
        <v>10</v>
      </c>
      <c r="E105">
        <v>15</v>
      </c>
      <c r="F105">
        <v>6057</v>
      </c>
      <c r="G105">
        <v>-635</v>
      </c>
      <c r="H105">
        <v>-74</v>
      </c>
      <c r="I105">
        <v>-9</v>
      </c>
      <c r="J105">
        <v>-1</v>
      </c>
    </row>
    <row r="106" spans="2:10">
      <c r="B106" s="172" t="s">
        <v>387</v>
      </c>
      <c r="C106">
        <v>25</v>
      </c>
      <c r="D106">
        <v>-57</v>
      </c>
      <c r="E106">
        <v>-31</v>
      </c>
      <c r="F106">
        <v>7963</v>
      </c>
      <c r="G106">
        <v>-238</v>
      </c>
      <c r="H106">
        <v>51</v>
      </c>
      <c r="I106">
        <v>-3</v>
      </c>
      <c r="J106">
        <v>1</v>
      </c>
    </row>
    <row r="107" spans="2:10">
      <c r="B107" s="172" t="s">
        <v>388</v>
      </c>
      <c r="C107">
        <v>12</v>
      </c>
      <c r="D107">
        <v>1</v>
      </c>
      <c r="E107">
        <v>10</v>
      </c>
      <c r="F107">
        <v>3521</v>
      </c>
      <c r="G107">
        <v>-520</v>
      </c>
      <c r="H107">
        <v>17</v>
      </c>
      <c r="I107">
        <v>-13</v>
      </c>
      <c r="J107">
        <v>0</v>
      </c>
    </row>
    <row r="108" spans="2:10">
      <c r="B108" s="172" t="s">
        <v>389</v>
      </c>
      <c r="C108">
        <v>8</v>
      </c>
      <c r="D108">
        <v>-2</v>
      </c>
      <c r="E108">
        <v>5</v>
      </c>
      <c r="F108">
        <v>3651</v>
      </c>
      <c r="G108">
        <v>-516</v>
      </c>
      <c r="H108">
        <v>-14</v>
      </c>
      <c r="I108">
        <v>-12</v>
      </c>
      <c r="J108">
        <v>0</v>
      </c>
    </row>
    <row r="109" spans="2:10">
      <c r="B109" s="172" t="s">
        <v>390</v>
      </c>
      <c r="C109">
        <v>0</v>
      </c>
      <c r="D109">
        <v>-1</v>
      </c>
      <c r="E109">
        <v>0</v>
      </c>
      <c r="F109">
        <v>2138</v>
      </c>
      <c r="G109">
        <v>-175</v>
      </c>
      <c r="H109">
        <v>154</v>
      </c>
      <c r="I109">
        <v>-8</v>
      </c>
      <c r="J109">
        <v>8</v>
      </c>
    </row>
    <row r="110" spans="2:10">
      <c r="B110" s="172" t="s">
        <v>391</v>
      </c>
      <c r="C110">
        <v>114</v>
      </c>
      <c r="D110">
        <v>-13</v>
      </c>
      <c r="E110">
        <v>-13</v>
      </c>
      <c r="F110">
        <v>6794</v>
      </c>
      <c r="G110">
        <v>394</v>
      </c>
      <c r="H110">
        <v>462</v>
      </c>
      <c r="I110">
        <v>6</v>
      </c>
      <c r="J110">
        <v>7</v>
      </c>
    </row>
    <row r="111" spans="2:10">
      <c r="B111" s="172" t="s">
        <v>392</v>
      </c>
      <c r="C111">
        <v>144</v>
      </c>
      <c r="D111">
        <v>-4</v>
      </c>
      <c r="E111">
        <v>-27</v>
      </c>
      <c r="F111">
        <v>5278</v>
      </c>
      <c r="G111">
        <v>309</v>
      </c>
      <c r="H111">
        <v>104</v>
      </c>
      <c r="I111">
        <v>6</v>
      </c>
      <c r="J111">
        <v>2</v>
      </c>
    </row>
    <row r="112" spans="2:10">
      <c r="B112" s="172"/>
    </row>
    <row r="113" spans="2:10">
      <c r="B113" s="172" t="s">
        <v>393</v>
      </c>
      <c r="C113">
        <v>62</v>
      </c>
      <c r="D113">
        <v>12</v>
      </c>
      <c r="E113">
        <v>21</v>
      </c>
      <c r="F113">
        <v>5227</v>
      </c>
      <c r="G113">
        <v>-729</v>
      </c>
      <c r="H113">
        <v>-123</v>
      </c>
      <c r="I113">
        <v>-12</v>
      </c>
      <c r="J113">
        <v>-2</v>
      </c>
    </row>
    <row r="114" spans="2:10">
      <c r="B114" s="172" t="s">
        <v>406</v>
      </c>
      <c r="C114" t="s">
        <v>407</v>
      </c>
      <c r="D114" t="s">
        <v>408</v>
      </c>
      <c r="E114" t="s">
        <v>409</v>
      </c>
      <c r="F114" t="s">
        <v>410</v>
      </c>
      <c r="G114" t="s">
        <v>411</v>
      </c>
      <c r="H114" t="s">
        <v>412</v>
      </c>
    </row>
    <row r="115" spans="2:10">
      <c r="B115" s="172" t="s">
        <v>383</v>
      </c>
    </row>
    <row r="116" spans="2:10">
      <c r="B116" s="172" t="s">
        <v>384</v>
      </c>
      <c r="C116">
        <v>95</v>
      </c>
      <c r="D116">
        <v>35</v>
      </c>
      <c r="E116">
        <v>36</v>
      </c>
      <c r="F116">
        <v>5599</v>
      </c>
      <c r="G116">
        <v>-839</v>
      </c>
      <c r="H116">
        <v>-196</v>
      </c>
      <c r="I116">
        <v>-13</v>
      </c>
      <c r="J116">
        <v>-3</v>
      </c>
    </row>
    <row r="117" spans="2:10">
      <c r="B117" s="172" t="s">
        <v>385</v>
      </c>
      <c r="C117">
        <v>57</v>
      </c>
      <c r="D117">
        <v>17</v>
      </c>
      <c r="E117">
        <v>28</v>
      </c>
      <c r="F117">
        <v>5148</v>
      </c>
      <c r="G117">
        <v>-749</v>
      </c>
      <c r="H117">
        <v>-108</v>
      </c>
      <c r="I117">
        <v>-13</v>
      </c>
      <c r="J117">
        <v>-2</v>
      </c>
    </row>
    <row r="118" spans="2:10">
      <c r="B118" s="172" t="s">
        <v>386</v>
      </c>
      <c r="C118">
        <v>59</v>
      </c>
      <c r="D118">
        <v>14</v>
      </c>
      <c r="E118">
        <v>18</v>
      </c>
      <c r="F118">
        <v>5699</v>
      </c>
      <c r="G118">
        <v>-633</v>
      </c>
      <c r="H118">
        <v>-45</v>
      </c>
      <c r="I118">
        <v>-10</v>
      </c>
      <c r="J118">
        <v>-1</v>
      </c>
    </row>
    <row r="119" spans="2:10">
      <c r="B119" s="172" t="s">
        <v>387</v>
      </c>
      <c r="C119">
        <v>18</v>
      </c>
      <c r="D119">
        <v>-26</v>
      </c>
      <c r="E119">
        <v>-14</v>
      </c>
      <c r="F119">
        <v>6264</v>
      </c>
      <c r="G119">
        <v>-207</v>
      </c>
      <c r="H119">
        <v>197</v>
      </c>
      <c r="I119">
        <v>-3</v>
      </c>
      <c r="J119">
        <v>3</v>
      </c>
    </row>
    <row r="120" spans="2:10">
      <c r="B120" s="172" t="s">
        <v>388</v>
      </c>
      <c r="C120">
        <v>5</v>
      </c>
      <c r="D120">
        <v>1</v>
      </c>
      <c r="E120">
        <v>4</v>
      </c>
      <c r="F120">
        <v>1876</v>
      </c>
      <c r="G120">
        <v>-371</v>
      </c>
      <c r="H120">
        <v>14</v>
      </c>
      <c r="I120">
        <v>-17</v>
      </c>
      <c r="J120">
        <v>1</v>
      </c>
    </row>
    <row r="121" spans="2:10">
      <c r="B121" s="172" t="s">
        <v>389</v>
      </c>
      <c r="C121">
        <v>6</v>
      </c>
      <c r="D121">
        <v>0</v>
      </c>
      <c r="E121">
        <v>4</v>
      </c>
      <c r="F121">
        <v>3122</v>
      </c>
      <c r="G121">
        <v>-496</v>
      </c>
      <c r="H121">
        <v>-35</v>
      </c>
      <c r="I121">
        <v>-14</v>
      </c>
      <c r="J121">
        <v>-1</v>
      </c>
    </row>
    <row r="122" spans="2:10">
      <c r="B122" s="172" t="s">
        <v>390</v>
      </c>
      <c r="C122">
        <v>0</v>
      </c>
      <c r="D122">
        <v>0</v>
      </c>
      <c r="E122">
        <v>0</v>
      </c>
      <c r="F122">
        <v>1995</v>
      </c>
      <c r="G122">
        <v>-191</v>
      </c>
      <c r="H122">
        <v>149</v>
      </c>
      <c r="I122">
        <v>-9</v>
      </c>
      <c r="J122">
        <v>8</v>
      </c>
    </row>
    <row r="123" spans="2:10">
      <c r="B123" s="172" t="s">
        <v>391</v>
      </c>
      <c r="C123">
        <v>44</v>
      </c>
      <c r="D123">
        <v>-9</v>
      </c>
      <c r="E123">
        <v>10</v>
      </c>
      <c r="F123">
        <v>4456</v>
      </c>
      <c r="G123">
        <v>418</v>
      </c>
      <c r="H123">
        <v>821</v>
      </c>
      <c r="I123">
        <v>10</v>
      </c>
      <c r="J123">
        <v>23</v>
      </c>
    </row>
    <row r="124" spans="2:10">
      <c r="B124" s="172" t="s">
        <v>392</v>
      </c>
      <c r="C124">
        <v>102</v>
      </c>
      <c r="D124">
        <v>2</v>
      </c>
      <c r="E124">
        <v>13</v>
      </c>
      <c r="F124">
        <v>4186</v>
      </c>
      <c r="G124">
        <v>382</v>
      </c>
      <c r="H124">
        <v>447</v>
      </c>
      <c r="I124">
        <v>10</v>
      </c>
      <c r="J124">
        <v>12</v>
      </c>
    </row>
    <row r="125" spans="2:10">
      <c r="B125" s="172"/>
    </row>
    <row r="126" spans="2:10">
      <c r="B126" s="172" t="s">
        <v>393</v>
      </c>
      <c r="C126">
        <v>29</v>
      </c>
      <c r="D126">
        <v>2</v>
      </c>
      <c r="E126">
        <v>7</v>
      </c>
      <c r="F126">
        <v>3207</v>
      </c>
      <c r="G126">
        <v>-244</v>
      </c>
      <c r="H126">
        <v>133</v>
      </c>
      <c r="I126">
        <v>-7</v>
      </c>
      <c r="J126">
        <v>4</v>
      </c>
    </row>
  </sheetData>
  <hyperlinks>
    <hyperlink ref="B8" r:id="rId1" xr:uid="{8B0A64E4-7ACC-48E2-958F-862CF503A87C}"/>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A833D-9F71-4010-B8EB-EAD86D2909CA}">
  <sheetPr>
    <tabColor theme="7" tint="0.39997558519241921"/>
  </sheetPr>
  <dimension ref="A4:I83"/>
  <sheetViews>
    <sheetView topLeftCell="A61" workbookViewId="0">
      <selection activeCell="N30" sqref="N30"/>
    </sheetView>
  </sheetViews>
  <sheetFormatPr defaultRowHeight="15"/>
  <cols>
    <col min="1" max="1" width="22.42578125" customWidth="1"/>
    <col min="3" max="3" width="9.85546875" customWidth="1"/>
  </cols>
  <sheetData>
    <row r="4" spans="1:9">
      <c r="A4" t="s">
        <v>364</v>
      </c>
    </row>
    <row r="5" spans="1:9">
      <c r="A5" t="s">
        <v>365</v>
      </c>
    </row>
    <row r="6" spans="1:9">
      <c r="A6" t="s">
        <v>366</v>
      </c>
    </row>
    <row r="7" spans="1:9">
      <c r="A7" t="s">
        <v>367</v>
      </c>
    </row>
    <row r="8" spans="1:9">
      <c r="A8" t="s">
        <v>368</v>
      </c>
    </row>
    <row r="9" spans="1:9">
      <c r="A9" t="s">
        <v>369</v>
      </c>
    </row>
    <row r="10" spans="1:9">
      <c r="A10" t="s">
        <v>370</v>
      </c>
    </row>
    <row r="13" spans="1:9">
      <c r="A13" s="169" t="s">
        <v>371</v>
      </c>
      <c r="B13" t="s">
        <v>372</v>
      </c>
      <c r="C13" t="s">
        <v>373</v>
      </c>
      <c r="D13" t="s">
        <v>373</v>
      </c>
      <c r="E13" t="s">
        <v>374</v>
      </c>
      <c r="F13" t="s">
        <v>374</v>
      </c>
      <c r="G13" t="s">
        <v>374</v>
      </c>
      <c r="H13" t="s">
        <v>374</v>
      </c>
      <c r="I13" t="s">
        <v>374</v>
      </c>
    </row>
    <row r="14" spans="1:9">
      <c r="B14" t="s">
        <v>375</v>
      </c>
      <c r="C14" t="s">
        <v>376</v>
      </c>
      <c r="D14" t="s">
        <v>376</v>
      </c>
      <c r="E14" t="s">
        <v>375</v>
      </c>
      <c r="F14" t="s">
        <v>376</v>
      </c>
      <c r="G14" t="s">
        <v>376</v>
      </c>
      <c r="H14" t="s">
        <v>376</v>
      </c>
      <c r="I14" t="s">
        <v>376</v>
      </c>
    </row>
    <row r="15" spans="1:9">
      <c r="C15" t="s">
        <v>377</v>
      </c>
      <c r="D15" t="s">
        <v>377</v>
      </c>
      <c r="F15" t="s">
        <v>377</v>
      </c>
      <c r="G15" t="s">
        <v>377</v>
      </c>
      <c r="H15" t="s">
        <v>377</v>
      </c>
      <c r="I15" t="s">
        <v>377</v>
      </c>
    </row>
    <row r="16" spans="1:9">
      <c r="C16" t="s">
        <v>378</v>
      </c>
      <c r="D16" t="s">
        <v>379</v>
      </c>
      <c r="F16" t="s">
        <v>378</v>
      </c>
      <c r="G16" t="s">
        <v>379</v>
      </c>
      <c r="H16" t="s">
        <v>378</v>
      </c>
      <c r="I16" t="s">
        <v>379</v>
      </c>
    </row>
    <row r="17" spans="1:9">
      <c r="H17" t="s">
        <v>380</v>
      </c>
      <c r="I17" t="s">
        <v>380</v>
      </c>
    </row>
    <row r="19" spans="1:9">
      <c r="A19" s="171" t="s">
        <v>304</v>
      </c>
      <c r="B19">
        <v>0</v>
      </c>
      <c r="C19">
        <v>-2</v>
      </c>
      <c r="D19">
        <v>0</v>
      </c>
      <c r="E19" s="170">
        <v>2371</v>
      </c>
      <c r="F19">
        <v>-468</v>
      </c>
      <c r="G19">
        <v>-47</v>
      </c>
      <c r="H19">
        <v>-16</v>
      </c>
      <c r="I19">
        <v>-2</v>
      </c>
    </row>
    <row r="20" spans="1:9">
      <c r="A20" s="171" t="s">
        <v>305</v>
      </c>
      <c r="B20">
        <v>194</v>
      </c>
      <c r="C20">
        <v>-135</v>
      </c>
      <c r="D20">
        <v>-61</v>
      </c>
      <c r="E20" s="170">
        <v>10246</v>
      </c>
      <c r="F20">
        <v>-946</v>
      </c>
      <c r="G20">
        <v>-297</v>
      </c>
      <c r="H20">
        <v>-8</v>
      </c>
      <c r="I20">
        <v>-3</v>
      </c>
    </row>
    <row r="21" spans="1:9">
      <c r="A21" s="171" t="s">
        <v>306</v>
      </c>
      <c r="B21">
        <v>0</v>
      </c>
      <c r="C21">
        <v>-4</v>
      </c>
      <c r="D21">
        <v>0</v>
      </c>
      <c r="E21" s="170">
        <v>1723</v>
      </c>
      <c r="F21">
        <v>-437</v>
      </c>
      <c r="G21">
        <v>-268</v>
      </c>
      <c r="H21">
        <v>-20</v>
      </c>
      <c r="I21">
        <v>-13</v>
      </c>
    </row>
    <row r="22" spans="1:9">
      <c r="A22" s="171" t="s">
        <v>307</v>
      </c>
      <c r="B22">
        <v>1</v>
      </c>
      <c r="C22">
        <v>-3</v>
      </c>
      <c r="D22">
        <v>-4</v>
      </c>
      <c r="E22" s="170">
        <v>3086</v>
      </c>
      <c r="F22">
        <v>-420</v>
      </c>
      <c r="G22">
        <v>-406</v>
      </c>
      <c r="H22">
        <v>-12</v>
      </c>
      <c r="I22">
        <v>-12</v>
      </c>
    </row>
    <row r="23" spans="1:9">
      <c r="A23" s="171" t="s">
        <v>308</v>
      </c>
      <c r="B23">
        <v>8</v>
      </c>
      <c r="C23">
        <v>-43</v>
      </c>
      <c r="D23">
        <v>-11</v>
      </c>
      <c r="E23" s="170">
        <v>2310</v>
      </c>
      <c r="F23">
        <v>-324</v>
      </c>
      <c r="G23">
        <v>-60</v>
      </c>
      <c r="H23">
        <v>-12</v>
      </c>
      <c r="I23">
        <v>-3</v>
      </c>
    </row>
    <row r="24" spans="1:9">
      <c r="A24" s="171" t="s">
        <v>309</v>
      </c>
      <c r="B24">
        <v>64</v>
      </c>
      <c r="C24">
        <v>-81</v>
      </c>
      <c r="D24">
        <v>15</v>
      </c>
      <c r="E24" s="170">
        <v>6487</v>
      </c>
      <c r="F24">
        <v>-921</v>
      </c>
      <c r="G24">
        <v>-384</v>
      </c>
      <c r="H24">
        <v>-12</v>
      </c>
      <c r="I24">
        <v>-6</v>
      </c>
    </row>
    <row r="25" spans="1:9">
      <c r="A25" s="171" t="s">
        <v>310</v>
      </c>
      <c r="B25">
        <v>67</v>
      </c>
      <c r="C25">
        <v>25</v>
      </c>
      <c r="D25">
        <v>13</v>
      </c>
      <c r="E25" s="170">
        <v>5479</v>
      </c>
      <c r="F25">
        <v>-590</v>
      </c>
      <c r="G25">
        <v>31</v>
      </c>
      <c r="H25">
        <v>-10</v>
      </c>
      <c r="I25">
        <v>1</v>
      </c>
    </row>
    <row r="26" spans="1:9">
      <c r="A26" s="171" t="s">
        <v>311</v>
      </c>
      <c r="B26">
        <v>1</v>
      </c>
      <c r="C26">
        <v>-9</v>
      </c>
      <c r="D26">
        <v>0</v>
      </c>
      <c r="E26" s="170">
        <v>4227</v>
      </c>
      <c r="F26">
        <v>-513</v>
      </c>
      <c r="G26">
        <v>170</v>
      </c>
      <c r="H26">
        <v>-11</v>
      </c>
      <c r="I26">
        <v>4</v>
      </c>
    </row>
    <row r="27" spans="1:9">
      <c r="A27" s="171" t="s">
        <v>381</v>
      </c>
      <c r="B27" t="s">
        <v>382</v>
      </c>
      <c r="C27">
        <v>-5</v>
      </c>
      <c r="D27">
        <v>0</v>
      </c>
      <c r="E27" s="170">
        <v>3445</v>
      </c>
      <c r="F27">
        <v>-610</v>
      </c>
      <c r="G27">
        <v>-94</v>
      </c>
      <c r="H27">
        <v>-15</v>
      </c>
      <c r="I27">
        <v>-3</v>
      </c>
    </row>
    <row r="28" spans="1:9">
      <c r="A28" s="171" t="s">
        <v>313</v>
      </c>
      <c r="B28">
        <v>0</v>
      </c>
      <c r="C28">
        <v>0</v>
      </c>
      <c r="D28">
        <v>0</v>
      </c>
      <c r="E28" s="170">
        <v>444</v>
      </c>
      <c r="F28">
        <v>-250</v>
      </c>
      <c r="G28">
        <v>-69</v>
      </c>
      <c r="H28">
        <v>-36</v>
      </c>
      <c r="I28">
        <v>-13</v>
      </c>
    </row>
    <row r="29" spans="1:9">
      <c r="A29" s="171" t="s">
        <v>314</v>
      </c>
      <c r="B29">
        <v>0</v>
      </c>
      <c r="C29">
        <v>-4</v>
      </c>
      <c r="D29">
        <v>-2</v>
      </c>
      <c r="E29" s="170">
        <v>2419</v>
      </c>
      <c r="F29">
        <v>-464</v>
      </c>
      <c r="G29">
        <v>-135</v>
      </c>
      <c r="H29">
        <v>-16</v>
      </c>
      <c r="I29">
        <v>-5</v>
      </c>
    </row>
    <row r="30" spans="1:9">
      <c r="A30" s="171" t="s">
        <v>315</v>
      </c>
      <c r="B30">
        <v>0</v>
      </c>
      <c r="C30">
        <v>0</v>
      </c>
      <c r="D30">
        <v>0</v>
      </c>
      <c r="E30" s="170">
        <v>1</v>
      </c>
      <c r="F30">
        <v>1</v>
      </c>
      <c r="G30">
        <v>-11</v>
      </c>
      <c r="H30">
        <v>-999</v>
      </c>
      <c r="I30">
        <v>-999</v>
      </c>
    </row>
    <row r="31" spans="1:9">
      <c r="A31" s="171" t="s">
        <v>316</v>
      </c>
      <c r="B31">
        <v>172</v>
      </c>
      <c r="C31">
        <v>28</v>
      </c>
      <c r="D31">
        <v>129</v>
      </c>
      <c r="E31" s="170">
        <v>7125</v>
      </c>
      <c r="F31">
        <v>217</v>
      </c>
      <c r="G31">
        <v>566</v>
      </c>
      <c r="H31">
        <v>3</v>
      </c>
      <c r="I31">
        <v>9</v>
      </c>
    </row>
    <row r="32" spans="1:9">
      <c r="A32" s="171" t="s">
        <v>317</v>
      </c>
      <c r="B32">
        <v>26</v>
      </c>
      <c r="C32">
        <v>-12</v>
      </c>
      <c r="D32">
        <v>8</v>
      </c>
      <c r="E32" s="170">
        <v>5792</v>
      </c>
      <c r="F32">
        <v>-562</v>
      </c>
      <c r="G32">
        <v>-131</v>
      </c>
      <c r="H32">
        <v>-9</v>
      </c>
      <c r="I32">
        <v>-2</v>
      </c>
    </row>
    <row r="33" spans="1:9">
      <c r="A33" s="171" t="s">
        <v>318</v>
      </c>
      <c r="B33">
        <v>31</v>
      </c>
      <c r="C33">
        <v>0</v>
      </c>
      <c r="D33">
        <v>8</v>
      </c>
      <c r="E33" s="170">
        <v>5340</v>
      </c>
      <c r="F33">
        <v>-554</v>
      </c>
      <c r="G33">
        <v>-205</v>
      </c>
      <c r="H33">
        <v>-9</v>
      </c>
      <c r="I33">
        <v>-4</v>
      </c>
    </row>
    <row r="34" spans="1:9">
      <c r="A34" s="171" t="s">
        <v>319</v>
      </c>
      <c r="B34">
        <v>36</v>
      </c>
      <c r="C34">
        <v>-4</v>
      </c>
      <c r="D34">
        <v>20</v>
      </c>
      <c r="E34" s="170">
        <v>6806</v>
      </c>
      <c r="F34">
        <v>-253</v>
      </c>
      <c r="G34">
        <v>-85</v>
      </c>
      <c r="H34">
        <v>-4</v>
      </c>
      <c r="I34">
        <v>-1</v>
      </c>
    </row>
    <row r="35" spans="1:9">
      <c r="A35" s="171" t="s">
        <v>320</v>
      </c>
      <c r="B35">
        <v>21</v>
      </c>
      <c r="C35">
        <v>4</v>
      </c>
      <c r="D35">
        <v>13</v>
      </c>
      <c r="E35" s="170">
        <v>4711</v>
      </c>
      <c r="F35">
        <v>-408</v>
      </c>
      <c r="G35">
        <v>-388</v>
      </c>
      <c r="H35">
        <v>-8</v>
      </c>
      <c r="I35">
        <v>-8</v>
      </c>
    </row>
    <row r="36" spans="1:9">
      <c r="A36" s="171" t="s">
        <v>321</v>
      </c>
      <c r="B36">
        <v>0</v>
      </c>
      <c r="C36">
        <v>-13</v>
      </c>
      <c r="D36">
        <v>-1</v>
      </c>
      <c r="E36" s="170">
        <v>4008</v>
      </c>
      <c r="F36">
        <v>-608</v>
      </c>
      <c r="G36">
        <v>-279</v>
      </c>
      <c r="H36">
        <v>-13</v>
      </c>
      <c r="I36">
        <v>-7</v>
      </c>
    </row>
    <row r="37" spans="1:9">
      <c r="A37" s="171" t="s">
        <v>322</v>
      </c>
      <c r="B37">
        <v>0</v>
      </c>
      <c r="C37">
        <v>0</v>
      </c>
      <c r="D37">
        <v>0</v>
      </c>
      <c r="E37" s="170">
        <v>1573</v>
      </c>
      <c r="F37">
        <v>-211</v>
      </c>
      <c r="G37">
        <v>-194</v>
      </c>
      <c r="H37">
        <v>-12</v>
      </c>
      <c r="I37">
        <v>-11</v>
      </c>
    </row>
    <row r="38" spans="1:9">
      <c r="A38" s="171" t="s">
        <v>323</v>
      </c>
      <c r="B38">
        <v>135</v>
      </c>
      <c r="C38">
        <v>10</v>
      </c>
      <c r="D38">
        <v>68</v>
      </c>
      <c r="E38" s="170">
        <v>7445</v>
      </c>
      <c r="F38">
        <v>-567</v>
      </c>
      <c r="G38">
        <v>347</v>
      </c>
      <c r="H38">
        <v>-7</v>
      </c>
      <c r="I38">
        <v>5</v>
      </c>
    </row>
    <row r="39" spans="1:9">
      <c r="A39" s="171" t="s">
        <v>324</v>
      </c>
      <c r="B39">
        <v>0</v>
      </c>
      <c r="C39">
        <v>-12</v>
      </c>
      <c r="D39">
        <v>-2</v>
      </c>
      <c r="E39" s="170">
        <v>4245</v>
      </c>
      <c r="F39">
        <v>-604</v>
      </c>
      <c r="G39">
        <v>-88</v>
      </c>
      <c r="H39">
        <v>-12</v>
      </c>
      <c r="I39">
        <v>-2</v>
      </c>
    </row>
    <row r="40" spans="1:9">
      <c r="A40" s="171" t="s">
        <v>325</v>
      </c>
      <c r="B40">
        <v>40</v>
      </c>
      <c r="C40">
        <v>-22</v>
      </c>
      <c r="D40">
        <v>13</v>
      </c>
      <c r="E40" s="170">
        <v>5702</v>
      </c>
      <c r="F40">
        <v>-705</v>
      </c>
      <c r="G40">
        <v>-4</v>
      </c>
      <c r="H40">
        <v>-11</v>
      </c>
      <c r="I40">
        <v>0</v>
      </c>
    </row>
    <row r="41" spans="1:9">
      <c r="A41" s="171" t="s">
        <v>326</v>
      </c>
      <c r="B41">
        <v>40</v>
      </c>
      <c r="C41">
        <v>-27</v>
      </c>
      <c r="D41">
        <v>12</v>
      </c>
      <c r="E41" s="170">
        <v>6396</v>
      </c>
      <c r="F41">
        <v>-553</v>
      </c>
      <c r="G41">
        <v>16</v>
      </c>
      <c r="H41">
        <v>-8</v>
      </c>
      <c r="I41">
        <v>0</v>
      </c>
    </row>
    <row r="42" spans="1:9">
      <c r="A42" s="171" t="s">
        <v>327</v>
      </c>
      <c r="B42">
        <v>53</v>
      </c>
      <c r="C42">
        <v>-39</v>
      </c>
      <c r="D42">
        <v>31</v>
      </c>
      <c r="E42" s="170">
        <v>8568</v>
      </c>
      <c r="F42">
        <v>-188</v>
      </c>
      <c r="G42">
        <v>502</v>
      </c>
      <c r="H42">
        <v>-2</v>
      </c>
      <c r="I42">
        <v>6</v>
      </c>
    </row>
    <row r="43" spans="1:9">
      <c r="A43" s="171" t="s">
        <v>328</v>
      </c>
      <c r="B43">
        <v>0</v>
      </c>
      <c r="C43">
        <v>-1</v>
      </c>
      <c r="D43">
        <v>0</v>
      </c>
      <c r="E43" s="170">
        <v>2158</v>
      </c>
      <c r="F43">
        <v>-405</v>
      </c>
      <c r="G43">
        <v>-215</v>
      </c>
      <c r="H43">
        <v>-16</v>
      </c>
      <c r="I43">
        <v>-9</v>
      </c>
    </row>
    <row r="44" spans="1:9">
      <c r="A44" s="171" t="s">
        <v>329</v>
      </c>
      <c r="B44">
        <v>11</v>
      </c>
      <c r="C44">
        <v>-7</v>
      </c>
      <c r="D44">
        <v>-2</v>
      </c>
      <c r="E44" s="170">
        <v>4757</v>
      </c>
      <c r="F44">
        <v>-461</v>
      </c>
      <c r="G44">
        <v>-345</v>
      </c>
      <c r="H44">
        <v>-9</v>
      </c>
      <c r="I44">
        <v>-7</v>
      </c>
    </row>
    <row r="45" spans="1:9">
      <c r="A45" s="171" t="s">
        <v>330</v>
      </c>
      <c r="B45">
        <v>214</v>
      </c>
      <c r="C45">
        <v>7</v>
      </c>
      <c r="D45">
        <v>144</v>
      </c>
      <c r="E45" s="170">
        <v>8076</v>
      </c>
      <c r="F45">
        <v>-234</v>
      </c>
      <c r="G45">
        <v>232</v>
      </c>
      <c r="H45">
        <v>-3</v>
      </c>
      <c r="I45">
        <v>3</v>
      </c>
    </row>
    <row r="46" spans="1:9">
      <c r="A46" s="171" t="s">
        <v>331</v>
      </c>
      <c r="B46">
        <v>33</v>
      </c>
      <c r="C46">
        <v>-6</v>
      </c>
      <c r="D46">
        <v>19</v>
      </c>
      <c r="E46" s="170">
        <v>5837</v>
      </c>
      <c r="F46">
        <v>-687</v>
      </c>
      <c r="G46">
        <v>-349</v>
      </c>
      <c r="H46">
        <v>-11</v>
      </c>
      <c r="I46">
        <v>-6</v>
      </c>
    </row>
    <row r="47" spans="1:9">
      <c r="A47" s="171" t="s">
        <v>332</v>
      </c>
      <c r="B47">
        <v>1</v>
      </c>
      <c r="C47">
        <v>-36</v>
      </c>
      <c r="D47">
        <v>1</v>
      </c>
      <c r="E47" s="170">
        <v>3590</v>
      </c>
      <c r="F47">
        <v>-213</v>
      </c>
      <c r="G47">
        <v>-90</v>
      </c>
      <c r="H47">
        <v>-6</v>
      </c>
      <c r="I47">
        <v>-2</v>
      </c>
    </row>
    <row r="48" spans="1:9">
      <c r="A48" s="171" t="s">
        <v>333</v>
      </c>
      <c r="B48">
        <v>85</v>
      </c>
      <c r="C48">
        <v>0</v>
      </c>
      <c r="D48">
        <v>38</v>
      </c>
      <c r="E48" s="170">
        <v>6846</v>
      </c>
      <c r="F48">
        <v>-742</v>
      </c>
      <c r="G48">
        <v>127</v>
      </c>
      <c r="H48">
        <v>-10</v>
      </c>
      <c r="I48">
        <v>2</v>
      </c>
    </row>
    <row r="49" spans="1:9">
      <c r="A49" s="171" t="s">
        <v>334</v>
      </c>
      <c r="B49">
        <v>5</v>
      </c>
      <c r="C49">
        <v>-19</v>
      </c>
      <c r="D49">
        <v>-5</v>
      </c>
      <c r="E49" s="170">
        <v>4822</v>
      </c>
      <c r="F49">
        <v>-622</v>
      </c>
      <c r="G49">
        <v>-73</v>
      </c>
      <c r="H49">
        <v>-11</v>
      </c>
      <c r="I49">
        <v>-1</v>
      </c>
    </row>
    <row r="50" spans="1:9">
      <c r="A50" s="171" t="s">
        <v>335</v>
      </c>
      <c r="B50">
        <v>1</v>
      </c>
      <c r="C50">
        <v>-31</v>
      </c>
      <c r="D50">
        <v>-7</v>
      </c>
      <c r="E50" s="170">
        <v>4449</v>
      </c>
      <c r="F50">
        <v>-387</v>
      </c>
      <c r="G50">
        <v>-107</v>
      </c>
      <c r="H50">
        <v>-8</v>
      </c>
      <c r="I50">
        <v>-2</v>
      </c>
    </row>
    <row r="51" spans="1:9">
      <c r="A51" s="171" t="s">
        <v>336</v>
      </c>
      <c r="B51">
        <v>9</v>
      </c>
      <c r="C51">
        <v>-36</v>
      </c>
      <c r="D51">
        <v>2</v>
      </c>
      <c r="E51" s="170">
        <v>5292</v>
      </c>
      <c r="F51">
        <v>-824</v>
      </c>
      <c r="G51">
        <v>-18</v>
      </c>
      <c r="H51">
        <v>-13</v>
      </c>
      <c r="I51">
        <v>0</v>
      </c>
    </row>
    <row r="52" spans="1:9">
      <c r="A52" s="171" t="s">
        <v>337</v>
      </c>
      <c r="B52">
        <v>6</v>
      </c>
      <c r="C52">
        <v>-2</v>
      </c>
      <c r="D52">
        <v>-4</v>
      </c>
      <c r="E52" s="170">
        <v>3080</v>
      </c>
      <c r="F52">
        <v>-445</v>
      </c>
      <c r="G52">
        <v>-226</v>
      </c>
      <c r="H52">
        <v>-13</v>
      </c>
      <c r="I52">
        <v>-7</v>
      </c>
    </row>
    <row r="53" spans="1:9">
      <c r="A53" s="171" t="s">
        <v>338</v>
      </c>
      <c r="B53">
        <v>118</v>
      </c>
      <c r="C53">
        <v>-9</v>
      </c>
      <c r="D53">
        <v>69</v>
      </c>
      <c r="E53" s="170">
        <v>9139</v>
      </c>
      <c r="F53">
        <v>-309</v>
      </c>
      <c r="G53">
        <v>637</v>
      </c>
      <c r="H53">
        <v>-3</v>
      </c>
      <c r="I53">
        <v>7</v>
      </c>
    </row>
    <row r="54" spans="1:9">
      <c r="A54" s="171" t="s">
        <v>339</v>
      </c>
      <c r="B54">
        <v>45</v>
      </c>
      <c r="C54">
        <v>5</v>
      </c>
      <c r="D54">
        <v>14</v>
      </c>
      <c r="E54" s="170">
        <v>5279</v>
      </c>
      <c r="F54">
        <v>-693</v>
      </c>
      <c r="G54">
        <v>-154</v>
      </c>
      <c r="H54">
        <v>-12</v>
      </c>
      <c r="I54">
        <v>-3</v>
      </c>
    </row>
    <row r="55" spans="1:9">
      <c r="A55" s="171" t="s">
        <v>340</v>
      </c>
      <c r="B55">
        <v>3</v>
      </c>
      <c r="C55">
        <v>0</v>
      </c>
      <c r="D55">
        <v>-6</v>
      </c>
      <c r="E55" s="170">
        <v>3408</v>
      </c>
      <c r="F55">
        <v>-342</v>
      </c>
      <c r="G55">
        <v>-552</v>
      </c>
      <c r="H55">
        <v>-9</v>
      </c>
      <c r="I55">
        <v>-14</v>
      </c>
    </row>
    <row r="56" spans="1:9">
      <c r="A56" s="171" t="s">
        <v>341</v>
      </c>
      <c r="B56">
        <v>208</v>
      </c>
      <c r="C56">
        <v>46</v>
      </c>
      <c r="D56">
        <v>89</v>
      </c>
      <c r="E56" s="170">
        <v>5503</v>
      </c>
      <c r="F56">
        <v>353</v>
      </c>
      <c r="G56">
        <v>406</v>
      </c>
      <c r="H56">
        <v>7</v>
      </c>
      <c r="I56">
        <v>8</v>
      </c>
    </row>
    <row r="57" spans="1:9">
      <c r="A57" s="171" t="s">
        <v>342</v>
      </c>
      <c r="B57">
        <v>54</v>
      </c>
      <c r="C57">
        <v>13</v>
      </c>
      <c r="D57">
        <v>9</v>
      </c>
      <c r="E57" s="170">
        <v>5403</v>
      </c>
      <c r="F57">
        <v>-506</v>
      </c>
      <c r="G57">
        <v>33</v>
      </c>
      <c r="H57">
        <v>-9</v>
      </c>
      <c r="I57">
        <v>1</v>
      </c>
    </row>
    <row r="58" spans="1:9">
      <c r="A58" s="171" t="s">
        <v>343</v>
      </c>
      <c r="B58">
        <v>86</v>
      </c>
      <c r="C58">
        <v>28</v>
      </c>
      <c r="D58">
        <v>33</v>
      </c>
      <c r="E58" s="170">
        <v>5532</v>
      </c>
      <c r="F58">
        <v>-357</v>
      </c>
      <c r="G58">
        <v>157</v>
      </c>
      <c r="H58">
        <v>-6</v>
      </c>
      <c r="I58">
        <v>3</v>
      </c>
    </row>
    <row r="59" spans="1:9">
      <c r="A59" s="171" t="s">
        <v>344</v>
      </c>
      <c r="B59">
        <v>0</v>
      </c>
      <c r="C59">
        <v>-2</v>
      </c>
      <c r="D59">
        <v>-2</v>
      </c>
      <c r="E59" s="170">
        <v>2373</v>
      </c>
      <c r="F59">
        <v>-422</v>
      </c>
      <c r="G59">
        <v>-232</v>
      </c>
      <c r="H59">
        <v>-15</v>
      </c>
      <c r="I59">
        <v>-9</v>
      </c>
    </row>
    <row r="60" spans="1:9">
      <c r="A60" s="171" t="s">
        <v>345</v>
      </c>
      <c r="B60">
        <v>75</v>
      </c>
      <c r="C60">
        <v>-19</v>
      </c>
      <c r="D60">
        <v>48</v>
      </c>
      <c r="E60" s="170">
        <v>7221</v>
      </c>
      <c r="F60">
        <v>-627</v>
      </c>
      <c r="G60">
        <v>4</v>
      </c>
      <c r="H60">
        <v>-8</v>
      </c>
      <c r="I60">
        <v>0</v>
      </c>
    </row>
    <row r="61" spans="1:9">
      <c r="A61" s="171" t="s">
        <v>346</v>
      </c>
      <c r="B61">
        <v>6</v>
      </c>
      <c r="C61">
        <v>-2</v>
      </c>
      <c r="D61">
        <v>-3</v>
      </c>
      <c r="E61" s="170">
        <v>3601</v>
      </c>
      <c r="F61">
        <v>-399</v>
      </c>
      <c r="G61">
        <v>-258</v>
      </c>
      <c r="H61">
        <v>-10</v>
      </c>
      <c r="I61">
        <v>-7</v>
      </c>
    </row>
    <row r="62" spans="1:9">
      <c r="A62" s="171" t="s">
        <v>347</v>
      </c>
      <c r="B62">
        <v>0</v>
      </c>
      <c r="C62">
        <v>0</v>
      </c>
      <c r="D62">
        <v>0</v>
      </c>
      <c r="E62" s="170">
        <v>1637</v>
      </c>
      <c r="F62">
        <v>-360</v>
      </c>
      <c r="G62">
        <v>-239</v>
      </c>
      <c r="H62">
        <v>-18</v>
      </c>
      <c r="I62">
        <v>-13</v>
      </c>
    </row>
    <row r="63" spans="1:9">
      <c r="A63" s="171" t="s">
        <v>348</v>
      </c>
      <c r="B63">
        <v>72</v>
      </c>
      <c r="C63">
        <v>-34</v>
      </c>
      <c r="D63">
        <v>64</v>
      </c>
      <c r="E63" s="170">
        <v>6534</v>
      </c>
      <c r="F63">
        <v>-79</v>
      </c>
      <c r="G63">
        <v>226</v>
      </c>
      <c r="H63">
        <v>-1</v>
      </c>
      <c r="I63">
        <v>4</v>
      </c>
    </row>
    <row r="64" spans="1:9">
      <c r="A64" s="171" t="s">
        <v>349</v>
      </c>
      <c r="B64">
        <v>154</v>
      </c>
      <c r="C64">
        <v>57</v>
      </c>
      <c r="D64">
        <v>60</v>
      </c>
      <c r="E64" s="170">
        <v>7611</v>
      </c>
      <c r="F64">
        <v>-499</v>
      </c>
      <c r="G64">
        <v>135</v>
      </c>
      <c r="H64">
        <v>-6</v>
      </c>
      <c r="I64">
        <v>2</v>
      </c>
    </row>
    <row r="65" spans="1:9">
      <c r="A65" s="171" t="s">
        <v>350</v>
      </c>
      <c r="B65">
        <v>0</v>
      </c>
      <c r="C65">
        <v>-14</v>
      </c>
      <c r="D65">
        <v>-3</v>
      </c>
      <c r="E65" s="170">
        <v>3837</v>
      </c>
      <c r="F65">
        <v>-642</v>
      </c>
      <c r="G65">
        <v>-176</v>
      </c>
      <c r="H65">
        <v>-14</v>
      </c>
      <c r="I65">
        <v>-4</v>
      </c>
    </row>
    <row r="66" spans="1:9">
      <c r="A66" s="171" t="s">
        <v>351</v>
      </c>
      <c r="B66">
        <v>191</v>
      </c>
      <c r="C66">
        <v>25</v>
      </c>
      <c r="D66">
        <v>77</v>
      </c>
      <c r="E66" s="170">
        <v>5764</v>
      </c>
      <c r="F66">
        <v>251</v>
      </c>
      <c r="G66">
        <v>424</v>
      </c>
      <c r="H66">
        <v>5</v>
      </c>
      <c r="I66">
        <v>8</v>
      </c>
    </row>
    <row r="67" spans="1:9">
      <c r="A67" s="171" t="s">
        <v>352</v>
      </c>
      <c r="B67">
        <v>10</v>
      </c>
      <c r="C67">
        <v>-26</v>
      </c>
      <c r="D67">
        <v>-3</v>
      </c>
      <c r="E67" s="170">
        <v>4645</v>
      </c>
      <c r="F67">
        <v>-651</v>
      </c>
      <c r="G67">
        <v>-281</v>
      </c>
      <c r="H67">
        <v>-12</v>
      </c>
      <c r="I67">
        <v>-6</v>
      </c>
    </row>
    <row r="68" spans="1:9">
      <c r="A68" s="171" t="s">
        <v>353</v>
      </c>
      <c r="B68">
        <v>87</v>
      </c>
      <c r="C68">
        <v>-2</v>
      </c>
      <c r="D68">
        <v>45</v>
      </c>
      <c r="E68" s="170">
        <v>7396</v>
      </c>
      <c r="F68">
        <v>-395</v>
      </c>
      <c r="G68">
        <v>171</v>
      </c>
      <c r="H68">
        <v>-5</v>
      </c>
      <c r="I68">
        <v>2</v>
      </c>
    </row>
    <row r="69" spans="1:9">
      <c r="A69" s="171" t="s">
        <v>354</v>
      </c>
      <c r="B69">
        <v>152</v>
      </c>
      <c r="C69">
        <v>-38</v>
      </c>
      <c r="D69">
        <v>105</v>
      </c>
      <c r="E69" s="170">
        <v>7615</v>
      </c>
      <c r="F69">
        <v>-689</v>
      </c>
      <c r="G69">
        <v>-250</v>
      </c>
      <c r="H69">
        <v>-8</v>
      </c>
      <c r="I69">
        <v>-3</v>
      </c>
    </row>
    <row r="72" spans="1:9">
      <c r="A72" s="169" t="s">
        <v>383</v>
      </c>
    </row>
    <row r="73" spans="1:9">
      <c r="A73" s="169" t="s">
        <v>384</v>
      </c>
      <c r="B73">
        <v>68</v>
      </c>
      <c r="C73">
        <v>2</v>
      </c>
      <c r="D73">
        <v>24</v>
      </c>
      <c r="E73">
        <v>5979</v>
      </c>
      <c r="F73">
        <v>-632</v>
      </c>
      <c r="G73">
        <v>67</v>
      </c>
      <c r="H73">
        <v>-10</v>
      </c>
      <c r="I73">
        <v>1</v>
      </c>
    </row>
    <row r="74" spans="1:9">
      <c r="A74" s="169" t="s">
        <v>385</v>
      </c>
      <c r="B74">
        <v>22</v>
      </c>
      <c r="C74">
        <v>-17</v>
      </c>
      <c r="D74">
        <v>3</v>
      </c>
      <c r="E74">
        <v>5227</v>
      </c>
      <c r="F74">
        <v>-684</v>
      </c>
      <c r="G74">
        <v>-14</v>
      </c>
      <c r="H74">
        <v>-12</v>
      </c>
      <c r="I74">
        <v>0</v>
      </c>
    </row>
    <row r="75" spans="1:9">
      <c r="A75" s="169" t="s">
        <v>386</v>
      </c>
      <c r="B75">
        <v>42</v>
      </c>
      <c r="C75">
        <v>-8</v>
      </c>
      <c r="D75">
        <v>15</v>
      </c>
      <c r="E75">
        <v>5926</v>
      </c>
      <c r="F75">
        <v>-571</v>
      </c>
      <c r="G75">
        <v>-79</v>
      </c>
      <c r="H75">
        <v>-9</v>
      </c>
      <c r="I75">
        <v>-1</v>
      </c>
    </row>
    <row r="76" spans="1:9">
      <c r="A76" s="169" t="s">
        <v>387</v>
      </c>
      <c r="B76">
        <v>35</v>
      </c>
      <c r="C76">
        <v>-14</v>
      </c>
      <c r="D76">
        <v>18</v>
      </c>
      <c r="E76">
        <v>6376</v>
      </c>
      <c r="F76">
        <v>-374</v>
      </c>
      <c r="G76">
        <v>-49</v>
      </c>
      <c r="H76">
        <v>-6</v>
      </c>
      <c r="I76">
        <v>-1</v>
      </c>
    </row>
    <row r="77" spans="1:9">
      <c r="A77" s="169" t="s">
        <v>388</v>
      </c>
      <c r="B77">
        <v>1</v>
      </c>
      <c r="C77">
        <v>-6</v>
      </c>
      <c r="D77">
        <v>-2</v>
      </c>
      <c r="E77">
        <v>2414</v>
      </c>
      <c r="F77">
        <v>-439</v>
      </c>
      <c r="G77">
        <v>-137</v>
      </c>
      <c r="H77">
        <v>-15</v>
      </c>
      <c r="I77">
        <v>-5</v>
      </c>
    </row>
    <row r="78" spans="1:9">
      <c r="A78" s="169" t="s">
        <v>389</v>
      </c>
      <c r="B78">
        <v>2</v>
      </c>
      <c r="C78">
        <v>-5</v>
      </c>
      <c r="D78">
        <v>-1</v>
      </c>
      <c r="E78">
        <v>3135</v>
      </c>
      <c r="F78">
        <v>-469</v>
      </c>
      <c r="G78">
        <v>-201</v>
      </c>
      <c r="H78">
        <v>-13</v>
      </c>
      <c r="I78">
        <v>-6</v>
      </c>
    </row>
    <row r="79" spans="1:9">
      <c r="A79" s="169" t="s">
        <v>390</v>
      </c>
      <c r="B79">
        <v>0</v>
      </c>
      <c r="C79">
        <v>-1</v>
      </c>
      <c r="D79">
        <v>-1</v>
      </c>
      <c r="E79">
        <v>1945</v>
      </c>
      <c r="F79">
        <v>-342</v>
      </c>
      <c r="G79">
        <v>-281</v>
      </c>
      <c r="H79">
        <v>-15</v>
      </c>
      <c r="I79">
        <v>-13</v>
      </c>
    </row>
    <row r="80" spans="1:9">
      <c r="A80" s="169" t="s">
        <v>391</v>
      </c>
      <c r="B80">
        <v>51</v>
      </c>
      <c r="C80">
        <v>-31</v>
      </c>
      <c r="D80">
        <v>30</v>
      </c>
      <c r="E80">
        <v>4780</v>
      </c>
      <c r="F80">
        <v>-429</v>
      </c>
      <c r="G80">
        <v>-114</v>
      </c>
      <c r="H80">
        <v>-8</v>
      </c>
      <c r="I80">
        <v>-2</v>
      </c>
    </row>
    <row r="81" spans="1:9">
      <c r="A81" s="169" t="s">
        <v>392</v>
      </c>
      <c r="B81">
        <v>49</v>
      </c>
      <c r="C81">
        <v>-27</v>
      </c>
      <c r="D81">
        <v>9</v>
      </c>
      <c r="E81">
        <v>3034</v>
      </c>
      <c r="F81">
        <v>-194</v>
      </c>
      <c r="G81">
        <v>43</v>
      </c>
      <c r="H81">
        <v>-6</v>
      </c>
      <c r="I81">
        <v>1</v>
      </c>
    </row>
    <row r="83" spans="1:9">
      <c r="A83" s="171" t="s">
        <v>393</v>
      </c>
      <c r="B83">
        <v>27</v>
      </c>
      <c r="C83">
        <v>-12</v>
      </c>
      <c r="D83">
        <v>8</v>
      </c>
      <c r="E83" s="170">
        <v>4071</v>
      </c>
      <c r="F83">
        <v>-453</v>
      </c>
      <c r="G83">
        <v>-85</v>
      </c>
      <c r="H83">
        <v>-10</v>
      </c>
      <c r="I83">
        <v>-2</v>
      </c>
    </row>
  </sheetData>
  <sheetProtection algorithmName="SHA-512" hashValue="HW1P2g55ojnf/luZSb9uJwlJQt1QdeTKOvr/pL2fca3zNDQhjXV9lxR7EEu/r9rtYmHflEKCr8kugNBsjq55yQ==" saltValue="Gwsco2d2iZ2M+h5ZAvo6Pg==" spinCount="100000"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4A68BA-446C-4D96-9DF5-24B3A712B9E5}">
  <sheetPr>
    <tabColor theme="7" tint="0.39997558519241921"/>
  </sheetPr>
  <dimension ref="A7:I122"/>
  <sheetViews>
    <sheetView workbookViewId="0">
      <selection activeCell="N30" sqref="N30"/>
    </sheetView>
  </sheetViews>
  <sheetFormatPr defaultRowHeight="15"/>
  <cols>
    <col min="1" max="1" width="20" customWidth="1"/>
  </cols>
  <sheetData>
    <row r="7" spans="1:9">
      <c r="A7" s="172" t="s">
        <v>364</v>
      </c>
    </row>
    <row r="8" spans="1:9">
      <c r="A8" s="172" t="s">
        <v>365</v>
      </c>
    </row>
    <row r="9" spans="1:9">
      <c r="A9" s="172" t="s">
        <v>366</v>
      </c>
    </row>
    <row r="10" spans="1:9">
      <c r="A10" s="172" t="s">
        <v>367</v>
      </c>
    </row>
    <row r="11" spans="1:9">
      <c r="A11" s="172" t="s">
        <v>415</v>
      </c>
    </row>
    <row r="12" spans="1:9">
      <c r="A12" s="172" t="s">
        <v>416</v>
      </c>
    </row>
    <row r="13" spans="1:9">
      <c r="A13" s="172" t="s">
        <v>370</v>
      </c>
    </row>
    <row r="14" spans="1:9">
      <c r="A14" s="172" t="s">
        <v>367</v>
      </c>
    </row>
    <row r="15" spans="1:9">
      <c r="A15" s="172" t="s">
        <v>371</v>
      </c>
      <c r="B15" t="s">
        <v>372</v>
      </c>
      <c r="C15" t="s">
        <v>373</v>
      </c>
      <c r="D15" t="s">
        <v>373</v>
      </c>
      <c r="E15" t="s">
        <v>374</v>
      </c>
      <c r="F15" t="s">
        <v>374</v>
      </c>
      <c r="G15" t="s">
        <v>374</v>
      </c>
      <c r="H15" t="s">
        <v>374</v>
      </c>
      <c r="I15" t="s">
        <v>374</v>
      </c>
    </row>
    <row r="16" spans="1:9">
      <c r="A16" s="172"/>
      <c r="B16" t="s">
        <v>375</v>
      </c>
      <c r="C16" t="s">
        <v>376</v>
      </c>
      <c r="D16" t="s">
        <v>376</v>
      </c>
      <c r="E16" t="s">
        <v>375</v>
      </c>
      <c r="F16" t="s">
        <v>376</v>
      </c>
      <c r="G16" t="s">
        <v>376</v>
      </c>
      <c r="H16" t="s">
        <v>376</v>
      </c>
      <c r="I16" t="s">
        <v>376</v>
      </c>
    </row>
    <row r="17" spans="1:9">
      <c r="A17" s="172"/>
      <c r="C17" t="s">
        <v>377</v>
      </c>
      <c r="D17" t="s">
        <v>377</v>
      </c>
      <c r="F17" t="s">
        <v>377</v>
      </c>
      <c r="G17" t="s">
        <v>377</v>
      </c>
      <c r="H17" t="s">
        <v>377</v>
      </c>
      <c r="I17" t="s">
        <v>377</v>
      </c>
    </row>
    <row r="18" spans="1:9">
      <c r="A18" s="172"/>
      <c r="C18" t="s">
        <v>378</v>
      </c>
      <c r="D18" t="s">
        <v>379</v>
      </c>
      <c r="F18" t="s">
        <v>378</v>
      </c>
      <c r="G18" t="s">
        <v>379</v>
      </c>
      <c r="H18" t="s">
        <v>378</v>
      </c>
      <c r="I18" t="s">
        <v>379</v>
      </c>
    </row>
    <row r="19" spans="1:9">
      <c r="A19" s="172"/>
      <c r="H19" t="s">
        <v>380</v>
      </c>
      <c r="I19" t="s">
        <v>380</v>
      </c>
    </row>
    <row r="20" spans="1:9">
      <c r="A20" s="172" t="s">
        <v>397</v>
      </c>
    </row>
    <row r="21" spans="1:9">
      <c r="A21" s="173" t="s">
        <v>304</v>
      </c>
      <c r="B21">
        <v>0</v>
      </c>
      <c r="C21">
        <v>-2</v>
      </c>
      <c r="D21">
        <v>0</v>
      </c>
      <c r="E21" s="170">
        <v>2418</v>
      </c>
      <c r="F21">
        <v>-421</v>
      </c>
      <c r="G21">
        <v>265</v>
      </c>
      <c r="H21">
        <v>-15</v>
      </c>
      <c r="I21">
        <v>12</v>
      </c>
    </row>
    <row r="22" spans="1:9">
      <c r="A22" s="173" t="s">
        <v>305</v>
      </c>
      <c r="B22">
        <v>255</v>
      </c>
      <c r="C22">
        <v>-74</v>
      </c>
      <c r="D22">
        <v>-33</v>
      </c>
      <c r="E22" s="170">
        <v>10543</v>
      </c>
      <c r="F22">
        <v>-649</v>
      </c>
      <c r="G22">
        <v>419</v>
      </c>
      <c r="H22">
        <v>-6</v>
      </c>
      <c r="I22">
        <v>4</v>
      </c>
    </row>
    <row r="23" spans="1:9">
      <c r="A23" s="173" t="s">
        <v>306</v>
      </c>
      <c r="B23">
        <v>0</v>
      </c>
      <c r="C23">
        <v>-4</v>
      </c>
      <c r="D23">
        <v>0</v>
      </c>
      <c r="E23" s="170">
        <v>1991</v>
      </c>
      <c r="F23">
        <v>-169</v>
      </c>
      <c r="G23">
        <v>-41</v>
      </c>
      <c r="H23">
        <v>-8</v>
      </c>
      <c r="I23">
        <v>-2</v>
      </c>
    </row>
    <row r="24" spans="1:9">
      <c r="A24" s="173" t="s">
        <v>307</v>
      </c>
      <c r="B24">
        <v>5</v>
      </c>
      <c r="C24">
        <v>1</v>
      </c>
      <c r="D24">
        <v>5</v>
      </c>
      <c r="E24" s="170">
        <v>3492</v>
      </c>
      <c r="F24">
        <v>-14</v>
      </c>
      <c r="G24">
        <v>303</v>
      </c>
      <c r="H24">
        <v>0</v>
      </c>
      <c r="I24">
        <v>10</v>
      </c>
    </row>
    <row r="25" spans="1:9">
      <c r="A25" s="173" t="s">
        <v>308</v>
      </c>
      <c r="B25">
        <v>19</v>
      </c>
      <c r="C25">
        <v>-32</v>
      </c>
      <c r="D25">
        <v>3</v>
      </c>
      <c r="E25" s="170">
        <v>2370</v>
      </c>
      <c r="F25">
        <v>-264</v>
      </c>
      <c r="G25">
        <v>-39</v>
      </c>
      <c r="H25">
        <v>-10</v>
      </c>
      <c r="I25">
        <v>-2</v>
      </c>
    </row>
    <row r="26" spans="1:9">
      <c r="A26" s="173" t="s">
        <v>309</v>
      </c>
      <c r="B26">
        <v>49</v>
      </c>
      <c r="C26">
        <v>-96</v>
      </c>
      <c r="D26">
        <v>4</v>
      </c>
      <c r="E26" s="170">
        <v>6871</v>
      </c>
      <c r="F26">
        <v>-537</v>
      </c>
      <c r="G26">
        <v>121</v>
      </c>
      <c r="H26">
        <v>-7</v>
      </c>
      <c r="I26">
        <v>2</v>
      </c>
    </row>
    <row r="27" spans="1:9">
      <c r="A27" s="173" t="s">
        <v>310</v>
      </c>
      <c r="B27">
        <v>54</v>
      </c>
      <c r="C27">
        <v>12</v>
      </c>
      <c r="D27">
        <v>-1</v>
      </c>
      <c r="E27" s="170">
        <v>5448</v>
      </c>
      <c r="F27">
        <v>-621</v>
      </c>
      <c r="G27">
        <v>-145</v>
      </c>
      <c r="H27">
        <v>-10</v>
      </c>
      <c r="I27">
        <v>-3</v>
      </c>
    </row>
    <row r="28" spans="1:9">
      <c r="A28" s="173" t="s">
        <v>311</v>
      </c>
      <c r="B28">
        <v>1</v>
      </c>
      <c r="C28">
        <v>-9</v>
      </c>
      <c r="D28">
        <v>-5</v>
      </c>
      <c r="E28" s="170">
        <v>4057</v>
      </c>
      <c r="F28">
        <v>-683</v>
      </c>
      <c r="G28">
        <v>-4</v>
      </c>
      <c r="H28">
        <v>-14</v>
      </c>
      <c r="I28">
        <v>0</v>
      </c>
    </row>
    <row r="29" spans="1:9">
      <c r="A29" s="173" t="s">
        <v>312</v>
      </c>
      <c r="B29">
        <v>0</v>
      </c>
      <c r="C29">
        <v>-5</v>
      </c>
      <c r="D29">
        <v>0</v>
      </c>
      <c r="E29" s="170">
        <v>3539</v>
      </c>
      <c r="F29">
        <v>-516</v>
      </c>
      <c r="G29">
        <v>78</v>
      </c>
      <c r="H29">
        <v>-13</v>
      </c>
      <c r="I29">
        <v>2</v>
      </c>
    </row>
    <row r="30" spans="1:9">
      <c r="A30" s="173" t="s">
        <v>313</v>
      </c>
      <c r="B30">
        <v>0</v>
      </c>
      <c r="C30">
        <v>0</v>
      </c>
      <c r="D30">
        <v>0</v>
      </c>
      <c r="E30" s="170">
        <v>513</v>
      </c>
      <c r="F30">
        <v>-181</v>
      </c>
      <c r="G30">
        <v>155</v>
      </c>
      <c r="H30">
        <v>-26</v>
      </c>
      <c r="I30">
        <v>43</v>
      </c>
    </row>
    <row r="31" spans="1:9">
      <c r="A31" s="173" t="s">
        <v>314</v>
      </c>
      <c r="B31">
        <v>2</v>
      </c>
      <c r="C31">
        <v>-2</v>
      </c>
      <c r="D31">
        <v>-3</v>
      </c>
      <c r="E31" s="170">
        <v>2554</v>
      </c>
      <c r="F31">
        <v>-329</v>
      </c>
      <c r="G31">
        <v>205</v>
      </c>
      <c r="H31">
        <v>-11</v>
      </c>
      <c r="I31">
        <v>9</v>
      </c>
    </row>
    <row r="32" spans="1:9">
      <c r="A32" s="173" t="s">
        <v>315</v>
      </c>
      <c r="B32">
        <v>0</v>
      </c>
      <c r="C32">
        <v>0</v>
      </c>
      <c r="D32">
        <v>0</v>
      </c>
      <c r="E32" s="170">
        <v>12</v>
      </c>
      <c r="F32">
        <v>12</v>
      </c>
      <c r="G32">
        <v>11</v>
      </c>
      <c r="H32">
        <v>-999</v>
      </c>
      <c r="I32">
        <v>-999</v>
      </c>
    </row>
    <row r="33" spans="1:9">
      <c r="A33" s="173" t="s">
        <v>316</v>
      </c>
      <c r="B33">
        <v>43</v>
      </c>
      <c r="C33">
        <v>-101</v>
      </c>
      <c r="D33">
        <v>-123</v>
      </c>
      <c r="E33" s="170">
        <v>6559</v>
      </c>
      <c r="F33">
        <v>-349</v>
      </c>
      <c r="G33">
        <v>-259</v>
      </c>
      <c r="H33">
        <v>-5</v>
      </c>
      <c r="I33">
        <v>-4</v>
      </c>
    </row>
    <row r="34" spans="1:9">
      <c r="A34" s="173" t="s">
        <v>317</v>
      </c>
      <c r="B34">
        <v>18</v>
      </c>
      <c r="C34">
        <v>-20</v>
      </c>
      <c r="D34">
        <v>-3</v>
      </c>
      <c r="E34" s="170">
        <v>5923</v>
      </c>
      <c r="F34">
        <v>-431</v>
      </c>
      <c r="G34">
        <v>16</v>
      </c>
      <c r="H34">
        <v>-7</v>
      </c>
      <c r="I34">
        <v>0</v>
      </c>
    </row>
    <row r="35" spans="1:9">
      <c r="A35" s="173" t="s">
        <v>318</v>
      </c>
      <c r="B35">
        <v>23</v>
      </c>
      <c r="C35">
        <v>-8</v>
      </c>
      <c r="D35">
        <v>3</v>
      </c>
      <c r="E35" s="170">
        <v>5545</v>
      </c>
      <c r="F35">
        <v>-349</v>
      </c>
      <c r="G35">
        <v>135</v>
      </c>
      <c r="H35">
        <v>-6</v>
      </c>
      <c r="I35">
        <v>2</v>
      </c>
    </row>
    <row r="36" spans="1:9">
      <c r="A36" s="173" t="s">
        <v>319</v>
      </c>
      <c r="B36">
        <v>16</v>
      </c>
      <c r="C36">
        <v>-24</v>
      </c>
      <c r="D36">
        <v>0</v>
      </c>
      <c r="E36" s="170">
        <v>6891</v>
      </c>
      <c r="F36">
        <v>-168</v>
      </c>
      <c r="G36">
        <v>74</v>
      </c>
      <c r="H36">
        <v>-2</v>
      </c>
      <c r="I36">
        <v>1</v>
      </c>
    </row>
    <row r="37" spans="1:9">
      <c r="A37" s="173" t="s">
        <v>320</v>
      </c>
      <c r="B37">
        <v>8</v>
      </c>
      <c r="C37">
        <v>-9</v>
      </c>
      <c r="D37">
        <v>5</v>
      </c>
      <c r="E37" s="170">
        <v>5099</v>
      </c>
      <c r="F37">
        <v>-20</v>
      </c>
      <c r="G37">
        <v>206</v>
      </c>
      <c r="H37">
        <v>0</v>
      </c>
      <c r="I37">
        <v>4</v>
      </c>
    </row>
    <row r="38" spans="1:9">
      <c r="A38" s="173" t="s">
        <v>321</v>
      </c>
      <c r="B38">
        <v>1</v>
      </c>
      <c r="C38">
        <v>-12</v>
      </c>
      <c r="D38">
        <v>-1</v>
      </c>
      <c r="E38" s="170">
        <v>4287</v>
      </c>
      <c r="F38">
        <v>-329</v>
      </c>
      <c r="G38">
        <v>231</v>
      </c>
      <c r="H38">
        <v>-7</v>
      </c>
      <c r="I38">
        <v>6</v>
      </c>
    </row>
    <row r="39" spans="1:9">
      <c r="A39" s="173" t="s">
        <v>322</v>
      </c>
      <c r="B39">
        <v>0</v>
      </c>
      <c r="C39">
        <v>0</v>
      </c>
      <c r="D39">
        <v>0</v>
      </c>
      <c r="E39" s="170">
        <v>1767</v>
      </c>
      <c r="F39">
        <v>-17</v>
      </c>
      <c r="G39">
        <v>308</v>
      </c>
      <c r="H39">
        <v>-1</v>
      </c>
      <c r="I39">
        <v>21</v>
      </c>
    </row>
    <row r="40" spans="1:9">
      <c r="A40" s="173" t="s">
        <v>323</v>
      </c>
      <c r="B40">
        <v>67</v>
      </c>
      <c r="C40">
        <v>-58</v>
      </c>
      <c r="D40">
        <v>-33</v>
      </c>
      <c r="E40" s="170">
        <v>7098</v>
      </c>
      <c r="F40">
        <v>-914</v>
      </c>
      <c r="G40">
        <v>-447</v>
      </c>
      <c r="H40">
        <v>-11</v>
      </c>
      <c r="I40">
        <v>-6</v>
      </c>
    </row>
    <row r="41" spans="1:9">
      <c r="A41" s="173" t="s">
        <v>324</v>
      </c>
      <c r="B41">
        <v>2</v>
      </c>
      <c r="C41">
        <v>-10</v>
      </c>
      <c r="D41">
        <v>-2</v>
      </c>
      <c r="E41" s="170">
        <v>4333</v>
      </c>
      <c r="F41">
        <v>-516</v>
      </c>
      <c r="G41">
        <v>97</v>
      </c>
      <c r="H41">
        <v>-11</v>
      </c>
      <c r="I41">
        <v>2</v>
      </c>
    </row>
    <row r="42" spans="1:9">
      <c r="A42" s="173" t="s">
        <v>325</v>
      </c>
      <c r="B42">
        <v>27</v>
      </c>
      <c r="C42">
        <v>-35</v>
      </c>
      <c r="D42">
        <v>-17</v>
      </c>
      <c r="E42" s="170">
        <v>5706</v>
      </c>
      <c r="F42">
        <v>-701</v>
      </c>
      <c r="G42">
        <v>-210</v>
      </c>
      <c r="H42">
        <v>-11</v>
      </c>
      <c r="I42">
        <v>-4</v>
      </c>
    </row>
    <row r="43" spans="1:9">
      <c r="A43" s="173" t="s">
        <v>326</v>
      </c>
      <c r="B43">
        <v>28</v>
      </c>
      <c r="C43">
        <v>-39</v>
      </c>
      <c r="D43">
        <v>-9</v>
      </c>
      <c r="E43" s="170">
        <v>6380</v>
      </c>
      <c r="F43">
        <v>-569</v>
      </c>
      <c r="G43">
        <v>-25</v>
      </c>
      <c r="H43">
        <v>-8</v>
      </c>
      <c r="I43">
        <v>0</v>
      </c>
    </row>
    <row r="44" spans="1:9">
      <c r="A44" s="173" t="s">
        <v>327</v>
      </c>
      <c r="B44">
        <v>22</v>
      </c>
      <c r="C44">
        <v>-70</v>
      </c>
      <c r="D44">
        <v>0</v>
      </c>
      <c r="E44" s="170">
        <v>8066</v>
      </c>
      <c r="F44">
        <v>-690</v>
      </c>
      <c r="G44">
        <v>-247</v>
      </c>
      <c r="H44">
        <v>-8</v>
      </c>
      <c r="I44">
        <v>-3</v>
      </c>
    </row>
    <row r="45" spans="1:9">
      <c r="A45" s="173" t="s">
        <v>328</v>
      </c>
      <c r="B45">
        <v>0</v>
      </c>
      <c r="C45">
        <v>-1</v>
      </c>
      <c r="D45">
        <v>0</v>
      </c>
      <c r="E45" s="170">
        <v>2373</v>
      </c>
      <c r="F45">
        <v>-190</v>
      </c>
      <c r="G45">
        <v>288</v>
      </c>
      <c r="H45">
        <v>-7</v>
      </c>
      <c r="I45">
        <v>14</v>
      </c>
    </row>
    <row r="46" spans="1:9">
      <c r="A46" s="173" t="s">
        <v>329</v>
      </c>
      <c r="B46">
        <v>13</v>
      </c>
      <c r="C46">
        <v>-5</v>
      </c>
      <c r="D46">
        <v>9</v>
      </c>
      <c r="E46" s="170">
        <v>5102</v>
      </c>
      <c r="F46">
        <v>-116</v>
      </c>
      <c r="G46">
        <v>131</v>
      </c>
      <c r="H46">
        <v>-2</v>
      </c>
      <c r="I46">
        <v>3</v>
      </c>
    </row>
    <row r="47" spans="1:9">
      <c r="A47" s="173" t="s">
        <v>330</v>
      </c>
      <c r="B47">
        <v>70</v>
      </c>
      <c r="C47">
        <v>-137</v>
      </c>
      <c r="D47">
        <v>-136</v>
      </c>
      <c r="E47" s="170">
        <v>7844</v>
      </c>
      <c r="F47">
        <v>-466</v>
      </c>
      <c r="G47">
        <v>-281</v>
      </c>
      <c r="H47">
        <v>-6</v>
      </c>
      <c r="I47">
        <v>-3</v>
      </c>
    </row>
    <row r="48" spans="1:9">
      <c r="A48" s="173" t="s">
        <v>331</v>
      </c>
      <c r="B48">
        <v>14</v>
      </c>
      <c r="C48">
        <v>-25</v>
      </c>
      <c r="D48">
        <v>4</v>
      </c>
      <c r="E48" s="170">
        <v>6186</v>
      </c>
      <c r="F48">
        <v>-338</v>
      </c>
      <c r="G48">
        <v>17</v>
      </c>
      <c r="H48">
        <v>-5</v>
      </c>
      <c r="I48">
        <v>0</v>
      </c>
    </row>
    <row r="49" spans="1:9">
      <c r="A49" s="173" t="s">
        <v>332</v>
      </c>
      <c r="B49">
        <v>0</v>
      </c>
      <c r="C49">
        <v>-37</v>
      </c>
      <c r="D49">
        <v>-12</v>
      </c>
      <c r="E49" s="170">
        <v>3680</v>
      </c>
      <c r="F49">
        <v>-123</v>
      </c>
      <c r="G49">
        <v>3</v>
      </c>
      <c r="H49">
        <v>-3</v>
      </c>
      <c r="I49">
        <v>0</v>
      </c>
    </row>
    <row r="50" spans="1:9">
      <c r="A50" s="173" t="s">
        <v>333</v>
      </c>
      <c r="B50">
        <v>47</v>
      </c>
      <c r="C50">
        <v>-38</v>
      </c>
      <c r="D50">
        <v>-25</v>
      </c>
      <c r="E50" s="170">
        <v>6719</v>
      </c>
      <c r="F50">
        <v>-869</v>
      </c>
      <c r="G50">
        <v>-299</v>
      </c>
      <c r="H50">
        <v>-11</v>
      </c>
      <c r="I50">
        <v>-4</v>
      </c>
    </row>
    <row r="51" spans="1:9">
      <c r="A51" s="173" t="s">
        <v>334</v>
      </c>
      <c r="B51">
        <v>10</v>
      </c>
      <c r="C51">
        <v>-14</v>
      </c>
      <c r="D51">
        <v>-8</v>
      </c>
      <c r="E51" s="170">
        <v>4895</v>
      </c>
      <c r="F51">
        <v>-549</v>
      </c>
      <c r="G51">
        <v>-34</v>
      </c>
      <c r="H51">
        <v>-10</v>
      </c>
      <c r="I51">
        <v>-1</v>
      </c>
    </row>
    <row r="52" spans="1:9">
      <c r="A52" s="173" t="s">
        <v>335</v>
      </c>
      <c r="B52">
        <v>8</v>
      </c>
      <c r="C52">
        <v>-24</v>
      </c>
      <c r="D52">
        <v>1</v>
      </c>
      <c r="E52" s="170">
        <v>4556</v>
      </c>
      <c r="F52">
        <v>-280</v>
      </c>
      <c r="G52">
        <v>130</v>
      </c>
      <c r="H52">
        <v>-6</v>
      </c>
      <c r="I52">
        <v>3</v>
      </c>
    </row>
    <row r="53" spans="1:9">
      <c r="A53" s="173" t="s">
        <v>336</v>
      </c>
      <c r="B53">
        <v>7</v>
      </c>
      <c r="C53">
        <v>-38</v>
      </c>
      <c r="D53">
        <v>-16</v>
      </c>
      <c r="E53" s="170">
        <v>5310</v>
      </c>
      <c r="F53">
        <v>-806</v>
      </c>
      <c r="G53">
        <v>-199</v>
      </c>
      <c r="H53">
        <v>-13</v>
      </c>
      <c r="I53">
        <v>-4</v>
      </c>
    </row>
    <row r="54" spans="1:9">
      <c r="A54" s="173" t="s">
        <v>337</v>
      </c>
      <c r="B54">
        <v>10</v>
      </c>
      <c r="C54">
        <v>2</v>
      </c>
      <c r="D54">
        <v>-8</v>
      </c>
      <c r="E54" s="170">
        <v>3306</v>
      </c>
      <c r="F54">
        <v>-219</v>
      </c>
      <c r="G54">
        <v>252</v>
      </c>
      <c r="H54">
        <v>-6</v>
      </c>
      <c r="I54">
        <v>8</v>
      </c>
    </row>
    <row r="55" spans="1:9">
      <c r="A55" s="173" t="s">
        <v>338</v>
      </c>
      <c r="B55">
        <v>49</v>
      </c>
      <c r="C55">
        <v>-78</v>
      </c>
      <c r="D55">
        <v>-26</v>
      </c>
      <c r="E55" s="170">
        <v>8502</v>
      </c>
      <c r="F55">
        <v>-946</v>
      </c>
      <c r="G55">
        <v>-714</v>
      </c>
      <c r="H55">
        <v>-10</v>
      </c>
      <c r="I55">
        <v>-8</v>
      </c>
    </row>
    <row r="56" spans="1:9">
      <c r="A56" s="173" t="s">
        <v>339</v>
      </c>
      <c r="B56">
        <v>31</v>
      </c>
      <c r="C56">
        <v>-9</v>
      </c>
      <c r="D56">
        <v>-2</v>
      </c>
      <c r="E56" s="170">
        <v>5433</v>
      </c>
      <c r="F56">
        <v>-539</v>
      </c>
      <c r="G56">
        <v>165</v>
      </c>
      <c r="H56">
        <v>-9</v>
      </c>
      <c r="I56">
        <v>3</v>
      </c>
    </row>
    <row r="57" spans="1:9">
      <c r="A57" s="173" t="s">
        <v>340</v>
      </c>
      <c r="B57">
        <v>9</v>
      </c>
      <c r="C57">
        <v>6</v>
      </c>
      <c r="D57">
        <v>9</v>
      </c>
      <c r="E57" s="170">
        <v>3960</v>
      </c>
      <c r="F57">
        <v>210</v>
      </c>
      <c r="G57">
        <v>374</v>
      </c>
      <c r="H57">
        <v>6</v>
      </c>
      <c r="I57">
        <v>10</v>
      </c>
    </row>
    <row r="58" spans="1:9">
      <c r="A58" s="173" t="s">
        <v>341</v>
      </c>
      <c r="B58">
        <v>119</v>
      </c>
      <c r="C58">
        <v>-43</v>
      </c>
      <c r="D58">
        <v>-82</v>
      </c>
      <c r="E58" s="170">
        <v>5097</v>
      </c>
      <c r="F58">
        <v>-53</v>
      </c>
      <c r="G58">
        <v>-277</v>
      </c>
      <c r="H58">
        <v>-1</v>
      </c>
      <c r="I58">
        <v>-5</v>
      </c>
    </row>
    <row r="59" spans="1:9">
      <c r="A59" s="173" t="s">
        <v>342</v>
      </c>
      <c r="B59">
        <v>45</v>
      </c>
      <c r="C59">
        <v>4</v>
      </c>
      <c r="D59">
        <v>4</v>
      </c>
      <c r="E59" s="170">
        <v>5370</v>
      </c>
      <c r="F59">
        <v>-539</v>
      </c>
      <c r="G59">
        <v>36</v>
      </c>
      <c r="H59">
        <v>-9</v>
      </c>
      <c r="I59">
        <v>1</v>
      </c>
    </row>
    <row r="60" spans="1:9">
      <c r="A60" s="173" t="s">
        <v>343</v>
      </c>
      <c r="B60">
        <v>53</v>
      </c>
      <c r="C60">
        <v>-5</v>
      </c>
      <c r="D60">
        <v>-7</v>
      </c>
      <c r="E60" s="170">
        <v>5375</v>
      </c>
      <c r="F60">
        <v>-514</v>
      </c>
      <c r="G60">
        <v>-175</v>
      </c>
      <c r="H60">
        <v>-9</v>
      </c>
      <c r="I60">
        <v>-3</v>
      </c>
    </row>
    <row r="61" spans="1:9">
      <c r="A61" s="173" t="s">
        <v>344</v>
      </c>
      <c r="B61">
        <v>2</v>
      </c>
      <c r="C61">
        <v>0</v>
      </c>
      <c r="D61">
        <v>-8</v>
      </c>
      <c r="E61" s="170">
        <v>2605</v>
      </c>
      <c r="F61">
        <v>-190</v>
      </c>
      <c r="G61">
        <v>227</v>
      </c>
      <c r="H61">
        <v>-7</v>
      </c>
      <c r="I61">
        <v>10</v>
      </c>
    </row>
    <row r="62" spans="1:9">
      <c r="A62" s="173" t="s">
        <v>345</v>
      </c>
      <c r="B62">
        <v>27</v>
      </c>
      <c r="C62">
        <v>-67</v>
      </c>
      <c r="D62">
        <v>-7</v>
      </c>
      <c r="E62" s="170">
        <v>7217</v>
      </c>
      <c r="F62">
        <v>-631</v>
      </c>
      <c r="G62">
        <v>-308</v>
      </c>
      <c r="H62">
        <v>-8</v>
      </c>
      <c r="I62">
        <v>-4</v>
      </c>
    </row>
    <row r="63" spans="1:9">
      <c r="A63" s="173" t="s">
        <v>346</v>
      </c>
      <c r="B63">
        <v>9</v>
      </c>
      <c r="C63">
        <v>1</v>
      </c>
      <c r="D63">
        <v>-3</v>
      </c>
      <c r="E63" s="170">
        <v>3859</v>
      </c>
      <c r="F63">
        <v>-141</v>
      </c>
      <c r="G63">
        <v>257</v>
      </c>
      <c r="H63">
        <v>-4</v>
      </c>
      <c r="I63">
        <v>7</v>
      </c>
    </row>
    <row r="64" spans="1:9">
      <c r="A64" s="173" t="s">
        <v>347</v>
      </c>
      <c r="B64">
        <v>0</v>
      </c>
      <c r="C64">
        <v>0</v>
      </c>
      <c r="D64">
        <v>0</v>
      </c>
      <c r="E64" s="170">
        <v>1876</v>
      </c>
      <c r="F64">
        <v>-121</v>
      </c>
      <c r="G64">
        <v>239</v>
      </c>
      <c r="H64">
        <v>-6</v>
      </c>
      <c r="I64">
        <v>15</v>
      </c>
    </row>
    <row r="65" spans="1:9">
      <c r="A65" s="173" t="s">
        <v>348</v>
      </c>
      <c r="B65">
        <v>8</v>
      </c>
      <c r="C65">
        <v>-98</v>
      </c>
      <c r="D65">
        <v>-100</v>
      </c>
      <c r="E65" s="170">
        <v>6308</v>
      </c>
      <c r="F65">
        <v>-305</v>
      </c>
      <c r="G65">
        <v>-172</v>
      </c>
      <c r="H65">
        <v>-5</v>
      </c>
      <c r="I65">
        <v>-3</v>
      </c>
    </row>
    <row r="66" spans="1:9">
      <c r="A66" s="173" t="s">
        <v>349</v>
      </c>
      <c r="B66">
        <v>94</v>
      </c>
      <c r="C66">
        <v>-3</v>
      </c>
      <c r="D66">
        <v>-46</v>
      </c>
      <c r="E66" s="170">
        <v>7476</v>
      </c>
      <c r="F66">
        <v>-634</v>
      </c>
      <c r="G66">
        <v>-267</v>
      </c>
      <c r="H66">
        <v>-8</v>
      </c>
      <c r="I66">
        <v>-3</v>
      </c>
    </row>
    <row r="67" spans="1:9">
      <c r="A67" s="173" t="s">
        <v>350</v>
      </c>
      <c r="B67">
        <v>3</v>
      </c>
      <c r="C67">
        <v>-11</v>
      </c>
      <c r="D67">
        <v>-5</v>
      </c>
      <c r="E67" s="170">
        <v>4013</v>
      </c>
      <c r="F67">
        <v>-466</v>
      </c>
      <c r="G67">
        <v>167</v>
      </c>
      <c r="H67">
        <v>-10</v>
      </c>
      <c r="I67">
        <v>4</v>
      </c>
    </row>
    <row r="68" spans="1:9">
      <c r="A68" s="173" t="s">
        <v>351</v>
      </c>
      <c r="B68">
        <v>114</v>
      </c>
      <c r="C68">
        <v>-52</v>
      </c>
      <c r="D68">
        <v>-74</v>
      </c>
      <c r="E68" s="170">
        <v>5340</v>
      </c>
      <c r="F68">
        <v>-173</v>
      </c>
      <c r="G68">
        <v>-125</v>
      </c>
      <c r="H68">
        <v>-3</v>
      </c>
      <c r="I68">
        <v>-2</v>
      </c>
    </row>
    <row r="69" spans="1:9">
      <c r="A69" s="173" t="s">
        <v>352</v>
      </c>
      <c r="B69">
        <v>13</v>
      </c>
      <c r="C69">
        <v>-23</v>
      </c>
      <c r="D69">
        <v>-5</v>
      </c>
      <c r="E69" s="170">
        <v>4926</v>
      </c>
      <c r="F69">
        <v>-370</v>
      </c>
      <c r="G69">
        <v>240</v>
      </c>
      <c r="H69">
        <v>-7</v>
      </c>
      <c r="I69">
        <v>5</v>
      </c>
    </row>
    <row r="70" spans="1:9">
      <c r="A70" s="173" t="s">
        <v>353</v>
      </c>
      <c r="B70">
        <v>42</v>
      </c>
      <c r="C70">
        <v>-47</v>
      </c>
      <c r="D70">
        <v>-18</v>
      </c>
      <c r="E70" s="170">
        <v>7225</v>
      </c>
      <c r="F70">
        <v>-566</v>
      </c>
      <c r="G70">
        <v>-113</v>
      </c>
      <c r="H70">
        <v>-7</v>
      </c>
      <c r="I70">
        <v>-2</v>
      </c>
    </row>
    <row r="71" spans="1:9">
      <c r="A71" s="173" t="s">
        <v>354</v>
      </c>
      <c r="B71">
        <v>47</v>
      </c>
      <c r="C71">
        <v>-143</v>
      </c>
      <c r="D71">
        <v>-65</v>
      </c>
      <c r="E71" s="170">
        <v>7865</v>
      </c>
      <c r="F71">
        <v>-439</v>
      </c>
      <c r="G71">
        <v>-218</v>
      </c>
      <c r="H71">
        <v>-5</v>
      </c>
      <c r="I71">
        <v>-3</v>
      </c>
    </row>
    <row r="72" spans="1:9">
      <c r="A72" s="172" t="s">
        <v>383</v>
      </c>
    </row>
    <row r="73" spans="1:9">
      <c r="A73" s="172" t="s">
        <v>384</v>
      </c>
      <c r="B73">
        <v>44</v>
      </c>
      <c r="C73">
        <v>-22</v>
      </c>
      <c r="D73">
        <v>-16</v>
      </c>
      <c r="E73">
        <v>5913</v>
      </c>
      <c r="F73">
        <v>-698</v>
      </c>
      <c r="G73">
        <v>-224</v>
      </c>
      <c r="H73">
        <v>-11</v>
      </c>
      <c r="I73">
        <v>-4</v>
      </c>
    </row>
    <row r="74" spans="1:9">
      <c r="A74" s="172" t="s">
        <v>385</v>
      </c>
      <c r="B74">
        <v>19</v>
      </c>
      <c r="C74">
        <v>-20</v>
      </c>
      <c r="D74">
        <v>-8</v>
      </c>
      <c r="E74">
        <v>5241</v>
      </c>
      <c r="F74">
        <v>-670</v>
      </c>
      <c r="G74">
        <v>-91</v>
      </c>
      <c r="H74">
        <v>-11</v>
      </c>
      <c r="I74">
        <v>-2</v>
      </c>
    </row>
    <row r="75" spans="1:9">
      <c r="A75" s="172" t="s">
        <v>386</v>
      </c>
      <c r="B75">
        <v>27</v>
      </c>
      <c r="C75">
        <v>-23</v>
      </c>
      <c r="D75">
        <v>-5</v>
      </c>
      <c r="E75">
        <v>6004</v>
      </c>
      <c r="F75">
        <v>-493</v>
      </c>
      <c r="G75">
        <v>45</v>
      </c>
      <c r="H75">
        <v>-8</v>
      </c>
      <c r="I75">
        <v>1</v>
      </c>
    </row>
    <row r="76" spans="1:9">
      <c r="A76" s="172" t="s">
        <v>387</v>
      </c>
      <c r="B76">
        <v>17</v>
      </c>
      <c r="C76">
        <v>-32</v>
      </c>
      <c r="D76">
        <v>3</v>
      </c>
      <c r="E76">
        <v>6425</v>
      </c>
      <c r="F76">
        <v>-325</v>
      </c>
      <c r="G76">
        <v>-19</v>
      </c>
      <c r="H76">
        <v>-5</v>
      </c>
      <c r="I76">
        <v>0</v>
      </c>
    </row>
    <row r="77" spans="1:9">
      <c r="A77" s="172" t="s">
        <v>388</v>
      </c>
      <c r="B77">
        <v>3</v>
      </c>
      <c r="C77">
        <v>-4</v>
      </c>
      <c r="D77">
        <v>-3</v>
      </c>
      <c r="E77">
        <v>2552</v>
      </c>
      <c r="F77">
        <v>-301</v>
      </c>
      <c r="G77">
        <v>179</v>
      </c>
      <c r="H77">
        <v>-11</v>
      </c>
      <c r="I77">
        <v>8</v>
      </c>
    </row>
    <row r="78" spans="1:9">
      <c r="A78" s="172" t="s">
        <v>389</v>
      </c>
      <c r="B78">
        <v>3</v>
      </c>
      <c r="C78">
        <v>-4</v>
      </c>
      <c r="D78">
        <v>-1</v>
      </c>
      <c r="E78">
        <v>3336</v>
      </c>
      <c r="F78">
        <v>-268</v>
      </c>
      <c r="G78">
        <v>258</v>
      </c>
      <c r="H78">
        <v>-7</v>
      </c>
      <c r="I78">
        <v>8</v>
      </c>
    </row>
    <row r="79" spans="1:9">
      <c r="A79" s="172" t="s">
        <v>390</v>
      </c>
      <c r="B79">
        <v>1</v>
      </c>
      <c r="C79">
        <v>0</v>
      </c>
      <c r="D79">
        <v>1</v>
      </c>
      <c r="E79">
        <v>2227</v>
      </c>
      <c r="F79">
        <v>-60</v>
      </c>
      <c r="G79">
        <v>269</v>
      </c>
      <c r="H79">
        <v>-3</v>
      </c>
      <c r="I79">
        <v>14</v>
      </c>
    </row>
    <row r="80" spans="1:9">
      <c r="A80" s="172" t="s">
        <v>391</v>
      </c>
      <c r="B80">
        <v>21</v>
      </c>
      <c r="C80">
        <v>-61</v>
      </c>
      <c r="D80">
        <v>-30</v>
      </c>
      <c r="E80">
        <v>4895</v>
      </c>
      <c r="F80">
        <v>-314</v>
      </c>
      <c r="G80">
        <v>-29</v>
      </c>
      <c r="H80">
        <v>-6</v>
      </c>
      <c r="I80">
        <v>-1</v>
      </c>
    </row>
    <row r="81" spans="1:9">
      <c r="A81" s="172" t="s">
        <v>392</v>
      </c>
      <c r="B81">
        <v>40</v>
      </c>
      <c r="C81">
        <v>-36</v>
      </c>
      <c r="D81">
        <v>-14</v>
      </c>
      <c r="E81">
        <v>2991</v>
      </c>
      <c r="F81">
        <v>-237</v>
      </c>
      <c r="G81">
        <v>-70</v>
      </c>
      <c r="H81">
        <v>-7</v>
      </c>
      <c r="I81">
        <v>-2</v>
      </c>
    </row>
    <row r="82" spans="1:9">
      <c r="A82" s="172"/>
    </row>
    <row r="83" spans="1:9">
      <c r="A83" s="173" t="s">
        <v>393</v>
      </c>
      <c r="B83">
        <v>19</v>
      </c>
      <c r="C83">
        <v>-20</v>
      </c>
      <c r="D83">
        <v>-7</v>
      </c>
      <c r="E83" s="170">
        <v>4156</v>
      </c>
      <c r="F83">
        <v>-368</v>
      </c>
      <c r="G83">
        <v>48</v>
      </c>
      <c r="H83">
        <v>-8</v>
      </c>
      <c r="I83">
        <v>1</v>
      </c>
    </row>
    <row r="84" spans="1:9">
      <c r="A84" s="172" t="s">
        <v>398</v>
      </c>
      <c r="B84" t="s">
        <v>399</v>
      </c>
      <c r="C84" t="s">
        <v>400</v>
      </c>
      <c r="D84" t="s">
        <v>401</v>
      </c>
      <c r="E84" t="s">
        <v>402</v>
      </c>
      <c r="F84" t="s">
        <v>403</v>
      </c>
      <c r="G84" t="s">
        <v>404</v>
      </c>
    </row>
    <row r="85" spans="1:9">
      <c r="A85" s="172" t="s">
        <v>383</v>
      </c>
    </row>
    <row r="86" spans="1:9">
      <c r="A86" s="172" t="s">
        <v>384</v>
      </c>
      <c r="B86">
        <v>38</v>
      </c>
      <c r="C86">
        <v>-22</v>
      </c>
      <c r="D86">
        <v>-14</v>
      </c>
      <c r="E86">
        <v>5709</v>
      </c>
      <c r="F86">
        <v>-673</v>
      </c>
      <c r="G86">
        <v>-200</v>
      </c>
      <c r="H86">
        <v>-11</v>
      </c>
      <c r="I86">
        <v>-3</v>
      </c>
    </row>
    <row r="87" spans="1:9">
      <c r="A87" s="172" t="s">
        <v>385</v>
      </c>
      <c r="B87">
        <v>19</v>
      </c>
      <c r="C87">
        <v>-19</v>
      </c>
      <c r="D87">
        <v>-8</v>
      </c>
      <c r="E87">
        <v>5224</v>
      </c>
      <c r="F87">
        <v>-661</v>
      </c>
      <c r="G87">
        <v>-87</v>
      </c>
      <c r="H87">
        <v>-11</v>
      </c>
      <c r="I87">
        <v>-2</v>
      </c>
    </row>
    <row r="88" spans="1:9">
      <c r="A88" s="172" t="s">
        <v>386</v>
      </c>
      <c r="B88">
        <v>27</v>
      </c>
      <c r="C88">
        <v>-23</v>
      </c>
      <c r="D88">
        <v>-5</v>
      </c>
      <c r="E88">
        <v>6009</v>
      </c>
      <c r="F88">
        <v>-495</v>
      </c>
      <c r="G88">
        <v>43</v>
      </c>
      <c r="H88">
        <v>-8</v>
      </c>
      <c r="I88">
        <v>1</v>
      </c>
    </row>
    <row r="89" spans="1:9">
      <c r="A89" s="172" t="s">
        <v>387</v>
      </c>
      <c r="B89">
        <v>16</v>
      </c>
      <c r="C89">
        <v>-32</v>
      </c>
      <c r="D89">
        <v>3</v>
      </c>
      <c r="E89">
        <v>6434</v>
      </c>
      <c r="F89">
        <v>-320</v>
      </c>
      <c r="G89">
        <v>-12</v>
      </c>
      <c r="H89">
        <v>-5</v>
      </c>
      <c r="I89">
        <v>0</v>
      </c>
    </row>
    <row r="90" spans="1:9">
      <c r="A90" s="172" t="s">
        <v>388</v>
      </c>
      <c r="B90">
        <v>4</v>
      </c>
      <c r="C90">
        <v>-6</v>
      </c>
      <c r="D90">
        <v>-4</v>
      </c>
      <c r="E90">
        <v>3299</v>
      </c>
      <c r="F90">
        <v>-363</v>
      </c>
      <c r="G90">
        <v>180</v>
      </c>
      <c r="H90">
        <v>-10</v>
      </c>
      <c r="I90">
        <v>6</v>
      </c>
    </row>
    <row r="91" spans="1:9">
      <c r="A91" s="172" t="s">
        <v>389</v>
      </c>
      <c r="B91">
        <v>3</v>
      </c>
      <c r="C91">
        <v>-4</v>
      </c>
      <c r="D91">
        <v>-1</v>
      </c>
      <c r="E91">
        <v>3379</v>
      </c>
      <c r="F91">
        <v>-273</v>
      </c>
      <c r="G91">
        <v>257</v>
      </c>
      <c r="H91">
        <v>-7</v>
      </c>
      <c r="I91">
        <v>8</v>
      </c>
    </row>
    <row r="92" spans="1:9">
      <c r="A92" s="172" t="s">
        <v>390</v>
      </c>
      <c r="B92">
        <v>2</v>
      </c>
      <c r="C92">
        <v>1</v>
      </c>
      <c r="D92">
        <v>2</v>
      </c>
      <c r="E92">
        <v>2334</v>
      </c>
      <c r="F92">
        <v>-45</v>
      </c>
      <c r="G92">
        <v>276</v>
      </c>
      <c r="H92">
        <v>-2</v>
      </c>
      <c r="I92">
        <v>13</v>
      </c>
    </row>
    <row r="93" spans="1:9">
      <c r="A93" s="172" t="s">
        <v>391</v>
      </c>
      <c r="B93">
        <v>25</v>
      </c>
      <c r="C93">
        <v>-69</v>
      </c>
      <c r="D93">
        <v>-31</v>
      </c>
      <c r="E93">
        <v>5372</v>
      </c>
      <c r="F93">
        <v>-346</v>
      </c>
      <c r="G93">
        <v>-16</v>
      </c>
      <c r="H93">
        <v>-6</v>
      </c>
      <c r="I93">
        <v>0</v>
      </c>
    </row>
    <row r="94" spans="1:9">
      <c r="A94" s="172" t="s">
        <v>392</v>
      </c>
      <c r="B94">
        <v>32</v>
      </c>
      <c r="C94">
        <v>-34</v>
      </c>
      <c r="D94">
        <v>-7</v>
      </c>
      <c r="E94">
        <v>2742</v>
      </c>
      <c r="F94">
        <v>-246</v>
      </c>
      <c r="G94">
        <v>-58</v>
      </c>
      <c r="H94">
        <v>-8</v>
      </c>
      <c r="I94">
        <v>-2</v>
      </c>
    </row>
    <row r="95" spans="1:9">
      <c r="A95" s="172"/>
    </row>
    <row r="96" spans="1:9">
      <c r="A96" s="172" t="s">
        <v>393</v>
      </c>
      <c r="B96">
        <v>20</v>
      </c>
      <c r="C96">
        <v>-24</v>
      </c>
      <c r="D96">
        <v>-6</v>
      </c>
      <c r="E96">
        <v>4546</v>
      </c>
      <c r="F96">
        <v>-388</v>
      </c>
      <c r="G96">
        <v>36</v>
      </c>
      <c r="H96">
        <v>-8</v>
      </c>
      <c r="I96">
        <v>1</v>
      </c>
    </row>
    <row r="97" spans="1:9">
      <c r="A97" s="172" t="s">
        <v>405</v>
      </c>
      <c r="B97" t="s">
        <v>399</v>
      </c>
      <c r="C97" t="s">
        <v>400</v>
      </c>
      <c r="D97" t="s">
        <v>401</v>
      </c>
      <c r="E97" t="s">
        <v>402</v>
      </c>
      <c r="F97" t="s">
        <v>403</v>
      </c>
      <c r="G97" t="s">
        <v>404</v>
      </c>
    </row>
    <row r="98" spans="1:9">
      <c r="A98" s="172" t="s">
        <v>383</v>
      </c>
    </row>
    <row r="99" spans="1:9">
      <c r="A99" s="172" t="s">
        <v>384</v>
      </c>
      <c r="B99">
        <v>48</v>
      </c>
      <c r="C99">
        <v>-23</v>
      </c>
      <c r="D99">
        <v>-17</v>
      </c>
      <c r="E99">
        <v>6036</v>
      </c>
      <c r="F99">
        <v>-716</v>
      </c>
      <c r="G99">
        <v>-240</v>
      </c>
      <c r="H99">
        <v>-11</v>
      </c>
      <c r="I99">
        <v>-4</v>
      </c>
    </row>
    <row r="100" spans="1:9">
      <c r="A100" s="172" t="s">
        <v>385</v>
      </c>
      <c r="B100">
        <v>19</v>
      </c>
      <c r="C100">
        <v>-22</v>
      </c>
      <c r="D100">
        <v>-9</v>
      </c>
      <c r="E100">
        <v>5268</v>
      </c>
      <c r="F100">
        <v>-691</v>
      </c>
      <c r="G100">
        <v>-106</v>
      </c>
      <c r="H100">
        <v>-12</v>
      </c>
      <c r="I100">
        <v>-2</v>
      </c>
    </row>
    <row r="101" spans="1:9">
      <c r="A101" s="172" t="s">
        <v>386</v>
      </c>
      <c r="B101">
        <v>32</v>
      </c>
      <c r="C101">
        <v>-26</v>
      </c>
      <c r="D101">
        <v>-7</v>
      </c>
      <c r="E101">
        <v>6163</v>
      </c>
      <c r="F101">
        <v>-528</v>
      </c>
      <c r="G101">
        <v>37</v>
      </c>
      <c r="H101">
        <v>-8</v>
      </c>
      <c r="I101">
        <v>1</v>
      </c>
    </row>
    <row r="102" spans="1:9">
      <c r="A102" s="172" t="s">
        <v>387</v>
      </c>
      <c r="B102">
        <v>24</v>
      </c>
      <c r="C102">
        <v>-59</v>
      </c>
      <c r="D102">
        <v>-3</v>
      </c>
      <c r="E102">
        <v>7607</v>
      </c>
      <c r="F102">
        <v>-594</v>
      </c>
      <c r="G102">
        <v>-228</v>
      </c>
      <c r="H102">
        <v>-7</v>
      </c>
      <c r="I102">
        <v>-3</v>
      </c>
    </row>
    <row r="103" spans="1:9">
      <c r="A103" s="172" t="s">
        <v>388</v>
      </c>
      <c r="B103">
        <v>5</v>
      </c>
      <c r="C103">
        <v>-6</v>
      </c>
      <c r="D103">
        <v>-5</v>
      </c>
      <c r="E103">
        <v>3653</v>
      </c>
      <c r="F103">
        <v>-388</v>
      </c>
      <c r="G103">
        <v>169</v>
      </c>
      <c r="H103">
        <v>-10</v>
      </c>
      <c r="I103">
        <v>5</v>
      </c>
    </row>
    <row r="104" spans="1:9">
      <c r="A104" s="172" t="s">
        <v>389</v>
      </c>
      <c r="B104">
        <v>4</v>
      </c>
      <c r="C104">
        <v>-5</v>
      </c>
      <c r="D104">
        <v>-2</v>
      </c>
      <c r="E104">
        <v>3916</v>
      </c>
      <c r="F104">
        <v>-252</v>
      </c>
      <c r="G104">
        <v>246</v>
      </c>
      <c r="H104">
        <v>-6</v>
      </c>
      <c r="I104">
        <v>7</v>
      </c>
    </row>
    <row r="105" spans="1:9">
      <c r="A105" s="172" t="s">
        <v>390</v>
      </c>
      <c r="B105">
        <v>2</v>
      </c>
      <c r="C105">
        <v>1</v>
      </c>
      <c r="D105">
        <v>2</v>
      </c>
      <c r="E105">
        <v>2266</v>
      </c>
      <c r="F105">
        <v>-47</v>
      </c>
      <c r="G105">
        <v>278</v>
      </c>
      <c r="H105">
        <v>-2</v>
      </c>
      <c r="I105">
        <v>14</v>
      </c>
    </row>
    <row r="106" spans="1:9">
      <c r="A106" s="172" t="s">
        <v>391</v>
      </c>
      <c r="B106">
        <v>36</v>
      </c>
      <c r="C106">
        <v>-91</v>
      </c>
      <c r="D106">
        <v>-90</v>
      </c>
      <c r="E106">
        <v>6074</v>
      </c>
      <c r="F106">
        <v>-327</v>
      </c>
      <c r="G106">
        <v>-175</v>
      </c>
      <c r="H106">
        <v>-5</v>
      </c>
      <c r="I106">
        <v>-3</v>
      </c>
    </row>
    <row r="107" spans="1:9">
      <c r="A107" s="172" t="s">
        <v>392</v>
      </c>
      <c r="B107">
        <v>102</v>
      </c>
      <c r="C107">
        <v>-46</v>
      </c>
      <c r="D107">
        <v>-66</v>
      </c>
      <c r="E107">
        <v>4826</v>
      </c>
      <c r="F107">
        <v>-143</v>
      </c>
      <c r="G107">
        <v>-167</v>
      </c>
      <c r="H107">
        <v>-3</v>
      </c>
      <c r="I107">
        <v>-3</v>
      </c>
    </row>
    <row r="108" spans="1:9">
      <c r="A108" s="172"/>
    </row>
    <row r="109" spans="1:9">
      <c r="A109" s="172" t="s">
        <v>393</v>
      </c>
      <c r="B109">
        <v>28</v>
      </c>
      <c r="C109">
        <v>-22</v>
      </c>
      <c r="D109">
        <v>-12</v>
      </c>
      <c r="E109">
        <v>5337</v>
      </c>
      <c r="F109">
        <v>-619</v>
      </c>
      <c r="G109">
        <v>-96</v>
      </c>
      <c r="H109">
        <v>-10</v>
      </c>
      <c r="I109">
        <v>-2</v>
      </c>
    </row>
    <row r="110" spans="1:9">
      <c r="A110" s="172" t="s">
        <v>406</v>
      </c>
      <c r="B110" t="s">
        <v>407</v>
      </c>
      <c r="C110" t="s">
        <v>408</v>
      </c>
      <c r="D110" t="s">
        <v>409</v>
      </c>
      <c r="E110" t="s">
        <v>410</v>
      </c>
      <c r="F110" t="s">
        <v>411</v>
      </c>
      <c r="G110" t="s">
        <v>412</v>
      </c>
    </row>
    <row r="111" spans="1:9">
      <c r="A111" s="172" t="s">
        <v>383</v>
      </c>
    </row>
    <row r="112" spans="1:9">
      <c r="A112" s="172" t="s">
        <v>384</v>
      </c>
      <c r="B112">
        <v>41</v>
      </c>
      <c r="C112">
        <v>-19</v>
      </c>
      <c r="D112">
        <v>-13</v>
      </c>
      <c r="E112">
        <v>5755</v>
      </c>
      <c r="F112">
        <v>-683</v>
      </c>
      <c r="G112">
        <v>-203</v>
      </c>
      <c r="H112">
        <v>-11</v>
      </c>
      <c r="I112">
        <v>-3</v>
      </c>
    </row>
    <row r="113" spans="1:9">
      <c r="A113" s="172" t="s">
        <v>385</v>
      </c>
      <c r="B113">
        <v>25</v>
      </c>
      <c r="C113">
        <v>-14</v>
      </c>
      <c r="D113">
        <v>-5</v>
      </c>
      <c r="E113">
        <v>5261</v>
      </c>
      <c r="F113">
        <v>-636</v>
      </c>
      <c r="G113">
        <v>-61</v>
      </c>
      <c r="H113">
        <v>-11</v>
      </c>
      <c r="I113">
        <v>-1</v>
      </c>
    </row>
    <row r="114" spans="1:9">
      <c r="A114" s="172" t="s">
        <v>386</v>
      </c>
      <c r="B114">
        <v>27</v>
      </c>
      <c r="C114">
        <v>-18</v>
      </c>
      <c r="D114">
        <v>-4</v>
      </c>
      <c r="E114">
        <v>5853</v>
      </c>
      <c r="F114">
        <v>-478</v>
      </c>
      <c r="G114">
        <v>75</v>
      </c>
      <c r="H114">
        <v>-8</v>
      </c>
      <c r="I114">
        <v>1</v>
      </c>
    </row>
    <row r="115" spans="1:9">
      <c r="A115" s="172" t="s">
        <v>387</v>
      </c>
      <c r="B115">
        <v>17</v>
      </c>
      <c r="C115">
        <v>-27</v>
      </c>
      <c r="D115">
        <v>3</v>
      </c>
      <c r="E115">
        <v>6176</v>
      </c>
      <c r="F115">
        <v>-294</v>
      </c>
      <c r="G115">
        <v>-5</v>
      </c>
      <c r="H115">
        <v>-5</v>
      </c>
      <c r="I115">
        <v>0</v>
      </c>
    </row>
    <row r="116" spans="1:9">
      <c r="A116" s="172" t="s">
        <v>388</v>
      </c>
      <c r="B116">
        <v>2</v>
      </c>
      <c r="C116">
        <v>-2</v>
      </c>
      <c r="D116">
        <v>-3</v>
      </c>
      <c r="E116">
        <v>1987</v>
      </c>
      <c r="F116">
        <v>-260</v>
      </c>
      <c r="G116">
        <v>177</v>
      </c>
      <c r="H116">
        <v>-12</v>
      </c>
      <c r="I116">
        <v>10</v>
      </c>
    </row>
    <row r="117" spans="1:9">
      <c r="A117" s="172" t="s">
        <v>389</v>
      </c>
      <c r="B117">
        <v>4</v>
      </c>
      <c r="C117">
        <v>-3</v>
      </c>
      <c r="D117">
        <v>-1</v>
      </c>
      <c r="E117">
        <v>3357</v>
      </c>
      <c r="F117">
        <v>-261</v>
      </c>
      <c r="G117">
        <v>258</v>
      </c>
      <c r="H117">
        <v>-7</v>
      </c>
      <c r="I117">
        <v>8</v>
      </c>
    </row>
    <row r="118" spans="1:9">
      <c r="A118" s="172" t="s">
        <v>390</v>
      </c>
      <c r="B118">
        <v>1</v>
      </c>
      <c r="C118">
        <v>0</v>
      </c>
      <c r="D118">
        <v>1</v>
      </c>
      <c r="E118">
        <v>2110</v>
      </c>
      <c r="F118">
        <v>-75</v>
      </c>
      <c r="G118">
        <v>263</v>
      </c>
      <c r="H118">
        <v>-3</v>
      </c>
      <c r="I118">
        <v>14</v>
      </c>
    </row>
    <row r="119" spans="1:9">
      <c r="A119" s="172" t="s">
        <v>391</v>
      </c>
      <c r="B119">
        <v>14</v>
      </c>
      <c r="C119">
        <v>-39</v>
      </c>
      <c r="D119">
        <v>-20</v>
      </c>
      <c r="E119">
        <v>3788</v>
      </c>
      <c r="F119">
        <v>-250</v>
      </c>
      <c r="G119">
        <v>-39</v>
      </c>
      <c r="H119">
        <v>-6</v>
      </c>
      <c r="I119">
        <v>-1</v>
      </c>
    </row>
    <row r="120" spans="1:9">
      <c r="A120" s="172" t="s">
        <v>392</v>
      </c>
      <c r="B120">
        <v>60</v>
      </c>
      <c r="C120">
        <v>-39</v>
      </c>
      <c r="D120">
        <v>-31</v>
      </c>
      <c r="E120">
        <v>3596</v>
      </c>
      <c r="F120">
        <v>-207</v>
      </c>
      <c r="G120">
        <v>-98</v>
      </c>
      <c r="H120">
        <v>-5</v>
      </c>
      <c r="I120">
        <v>-3</v>
      </c>
    </row>
    <row r="121" spans="1:9">
      <c r="A121" s="172"/>
    </row>
    <row r="122" spans="1:9">
      <c r="A122" s="172" t="s">
        <v>393</v>
      </c>
      <c r="B122">
        <v>15</v>
      </c>
      <c r="C122">
        <v>-12</v>
      </c>
      <c r="D122">
        <v>-7</v>
      </c>
      <c r="E122">
        <v>3182</v>
      </c>
      <c r="F122">
        <v>-269</v>
      </c>
      <c r="G122">
        <v>112</v>
      </c>
      <c r="H122">
        <v>-8</v>
      </c>
      <c r="I122">
        <v>4</v>
      </c>
    </row>
  </sheetData>
  <sheetProtection algorithmName="SHA-512" hashValue="5OKtPNcCwWWQHGsW1uM8iWwYvKPMibb9Ycga49IctQeSaibTbqGUFCSzCWFIgAF9b22vUWGyIurFv01mXTklyQ==" saltValue="ASt7kzM4AzVsAlMlz5SFgg==" spinCount="100000" sheet="1" objects="1" scenarios="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269B9-4C05-487E-BAF9-7B005F03A2D2}">
  <sheetPr>
    <tabColor theme="7" tint="0.39997558519241921"/>
  </sheetPr>
  <dimension ref="A5:I120"/>
  <sheetViews>
    <sheetView workbookViewId="0">
      <selection activeCell="N30" sqref="N30"/>
    </sheetView>
  </sheetViews>
  <sheetFormatPr defaultRowHeight="15"/>
  <cols>
    <col min="1" max="1" width="15" customWidth="1"/>
  </cols>
  <sheetData>
    <row r="5" spans="1:9">
      <c r="A5" s="172" t="s">
        <v>364</v>
      </c>
    </row>
    <row r="6" spans="1:9">
      <c r="A6" s="172" t="s">
        <v>365</v>
      </c>
    </row>
    <row r="7" spans="1:9">
      <c r="A7" s="172" t="s">
        <v>366</v>
      </c>
    </row>
    <row r="8" spans="1:9">
      <c r="A8" s="172" t="s">
        <v>367</v>
      </c>
    </row>
    <row r="9" spans="1:9">
      <c r="A9" s="172" t="s">
        <v>413</v>
      </c>
    </row>
    <row r="10" spans="1:9">
      <c r="A10" s="172" t="s">
        <v>414</v>
      </c>
    </row>
    <row r="11" spans="1:9">
      <c r="A11" s="172" t="s">
        <v>370</v>
      </c>
    </row>
    <row r="12" spans="1:9">
      <c r="A12" s="172" t="s">
        <v>367</v>
      </c>
    </row>
    <row r="13" spans="1:9">
      <c r="A13" s="172" t="s">
        <v>371</v>
      </c>
      <c r="B13" t="s">
        <v>372</v>
      </c>
      <c r="C13" t="s">
        <v>373</v>
      </c>
      <c r="D13" t="s">
        <v>373</v>
      </c>
      <c r="E13" t="s">
        <v>374</v>
      </c>
      <c r="F13" t="s">
        <v>374</v>
      </c>
      <c r="G13" t="s">
        <v>374</v>
      </c>
      <c r="H13" t="s">
        <v>374</v>
      </c>
      <c r="I13" t="s">
        <v>374</v>
      </c>
    </row>
    <row r="14" spans="1:9">
      <c r="A14" s="172"/>
      <c r="B14" t="s">
        <v>375</v>
      </c>
      <c r="C14" t="s">
        <v>376</v>
      </c>
      <c r="D14" t="s">
        <v>376</v>
      </c>
      <c r="E14" t="s">
        <v>375</v>
      </c>
      <c r="F14" t="s">
        <v>376</v>
      </c>
      <c r="G14" t="s">
        <v>376</v>
      </c>
      <c r="H14" t="s">
        <v>376</v>
      </c>
      <c r="I14" t="s">
        <v>376</v>
      </c>
    </row>
    <row r="15" spans="1:9">
      <c r="A15" s="172"/>
      <c r="C15" t="s">
        <v>377</v>
      </c>
      <c r="D15" t="s">
        <v>377</v>
      </c>
      <c r="F15" t="s">
        <v>377</v>
      </c>
      <c r="G15" t="s">
        <v>377</v>
      </c>
      <c r="H15" t="s">
        <v>377</v>
      </c>
      <c r="I15" t="s">
        <v>377</v>
      </c>
    </row>
    <row r="16" spans="1:9">
      <c r="A16" s="172"/>
      <c r="C16" t="s">
        <v>378</v>
      </c>
      <c r="D16" t="s">
        <v>379</v>
      </c>
      <c r="F16" t="s">
        <v>378</v>
      </c>
      <c r="G16" t="s">
        <v>379</v>
      </c>
      <c r="H16" t="s">
        <v>378</v>
      </c>
      <c r="I16" t="s">
        <v>379</v>
      </c>
    </row>
    <row r="17" spans="1:9">
      <c r="A17" s="172"/>
      <c r="H17" t="s">
        <v>380</v>
      </c>
      <c r="I17" t="s">
        <v>380</v>
      </c>
    </row>
    <row r="18" spans="1:9">
      <c r="A18" s="172" t="s">
        <v>397</v>
      </c>
    </row>
    <row r="19" spans="1:9">
      <c r="A19" s="173" t="s">
        <v>304</v>
      </c>
      <c r="B19">
        <v>0</v>
      </c>
      <c r="C19">
        <v>-2</v>
      </c>
      <c r="D19">
        <v>-1</v>
      </c>
      <c r="E19" s="170">
        <v>2153</v>
      </c>
      <c r="F19">
        <v>-701</v>
      </c>
      <c r="G19">
        <v>-157</v>
      </c>
      <c r="H19">
        <v>-25</v>
      </c>
      <c r="I19">
        <v>-7</v>
      </c>
    </row>
    <row r="20" spans="1:9">
      <c r="A20" s="173" t="s">
        <v>305</v>
      </c>
      <c r="B20">
        <v>288</v>
      </c>
      <c r="C20">
        <v>-40</v>
      </c>
      <c r="D20">
        <v>108</v>
      </c>
      <c r="E20" s="170">
        <v>10134</v>
      </c>
      <c r="F20">
        <v>-1105</v>
      </c>
      <c r="G20">
        <v>1023</v>
      </c>
      <c r="H20">
        <v>-10</v>
      </c>
      <c r="I20">
        <v>11</v>
      </c>
    </row>
    <row r="21" spans="1:9">
      <c r="A21" s="173" t="s">
        <v>306</v>
      </c>
      <c r="B21">
        <v>0</v>
      </c>
      <c r="C21">
        <v>-4</v>
      </c>
      <c r="D21">
        <v>0</v>
      </c>
      <c r="E21" s="170">
        <v>2032</v>
      </c>
      <c r="F21">
        <v>-139</v>
      </c>
      <c r="G21">
        <v>-32</v>
      </c>
      <c r="H21">
        <v>-6</v>
      </c>
      <c r="I21">
        <v>-2</v>
      </c>
    </row>
    <row r="22" spans="1:9">
      <c r="A22" s="173" t="s">
        <v>307</v>
      </c>
      <c r="B22">
        <v>0</v>
      </c>
      <c r="C22">
        <v>-4</v>
      </c>
      <c r="D22">
        <v>-5</v>
      </c>
      <c r="E22" s="170">
        <v>3189</v>
      </c>
      <c r="F22">
        <v>-335</v>
      </c>
      <c r="G22">
        <v>-230</v>
      </c>
      <c r="H22">
        <v>-10</v>
      </c>
      <c r="I22">
        <v>-7</v>
      </c>
    </row>
    <row r="23" spans="1:9">
      <c r="A23" s="173" t="s">
        <v>308</v>
      </c>
      <c r="B23">
        <v>16</v>
      </c>
      <c r="C23">
        <v>-35</v>
      </c>
      <c r="D23">
        <v>13</v>
      </c>
      <c r="E23" s="170">
        <v>2409</v>
      </c>
      <c r="F23">
        <v>-238</v>
      </c>
      <c r="G23">
        <v>-17</v>
      </c>
      <c r="H23">
        <v>-9</v>
      </c>
      <c r="I23">
        <v>-1</v>
      </c>
    </row>
    <row r="24" spans="1:9">
      <c r="A24" s="173" t="s">
        <v>309</v>
      </c>
      <c r="B24">
        <v>45</v>
      </c>
      <c r="C24">
        <v>-100</v>
      </c>
      <c r="D24">
        <v>-81</v>
      </c>
      <c r="E24" s="170">
        <v>6750</v>
      </c>
      <c r="F24">
        <v>-691</v>
      </c>
      <c r="G24">
        <v>-389</v>
      </c>
      <c r="H24">
        <v>-9</v>
      </c>
      <c r="I24">
        <v>-5</v>
      </c>
    </row>
    <row r="25" spans="1:9">
      <c r="A25" s="173" t="s">
        <v>310</v>
      </c>
      <c r="B25">
        <v>55</v>
      </c>
      <c r="C25">
        <v>13</v>
      </c>
      <c r="D25">
        <v>-17</v>
      </c>
      <c r="E25" s="170">
        <v>5594</v>
      </c>
      <c r="F25">
        <v>-507</v>
      </c>
      <c r="G25">
        <v>-267</v>
      </c>
      <c r="H25">
        <v>-8</v>
      </c>
      <c r="I25">
        <v>-5</v>
      </c>
    </row>
    <row r="26" spans="1:9">
      <c r="A26" s="173" t="s">
        <v>311</v>
      </c>
      <c r="B26">
        <v>6</v>
      </c>
      <c r="C26">
        <v>-4</v>
      </c>
      <c r="D26">
        <v>2</v>
      </c>
      <c r="E26" s="170">
        <v>4061</v>
      </c>
      <c r="F26">
        <v>-705</v>
      </c>
      <c r="G26">
        <v>-197</v>
      </c>
      <c r="H26">
        <v>-15</v>
      </c>
      <c r="I26">
        <v>-5</v>
      </c>
    </row>
    <row r="27" spans="1:9">
      <c r="A27" s="173" t="s">
        <v>312</v>
      </c>
      <c r="B27">
        <v>0</v>
      </c>
      <c r="C27">
        <v>-5</v>
      </c>
      <c r="D27">
        <v>0</v>
      </c>
      <c r="E27" s="170">
        <v>3461</v>
      </c>
      <c r="F27">
        <v>-617</v>
      </c>
      <c r="G27">
        <v>-165</v>
      </c>
      <c r="H27">
        <v>-15</v>
      </c>
      <c r="I27">
        <v>-5</v>
      </c>
    </row>
    <row r="28" spans="1:9">
      <c r="A28" s="173" t="s">
        <v>313</v>
      </c>
      <c r="B28">
        <v>0</v>
      </c>
      <c r="C28">
        <v>0</v>
      </c>
      <c r="D28">
        <v>0</v>
      </c>
      <c r="E28" s="170">
        <v>358</v>
      </c>
      <c r="F28">
        <v>-340</v>
      </c>
      <c r="G28">
        <v>-106</v>
      </c>
      <c r="H28">
        <v>-49</v>
      </c>
      <c r="I28">
        <v>-23</v>
      </c>
    </row>
    <row r="29" spans="1:9">
      <c r="A29" s="173" t="s">
        <v>314</v>
      </c>
      <c r="B29">
        <v>5</v>
      </c>
      <c r="C29">
        <v>1</v>
      </c>
      <c r="D29">
        <v>4</v>
      </c>
      <c r="E29" s="170">
        <v>2349</v>
      </c>
      <c r="F29">
        <v>-549</v>
      </c>
      <c r="G29">
        <v>-137</v>
      </c>
      <c r="H29">
        <v>-19</v>
      </c>
      <c r="I29">
        <v>-6</v>
      </c>
    </row>
    <row r="30" spans="1:9">
      <c r="A30" s="173" t="s">
        <v>315</v>
      </c>
      <c r="B30">
        <v>0</v>
      </c>
      <c r="C30">
        <v>0</v>
      </c>
      <c r="D30">
        <v>0</v>
      </c>
      <c r="E30" s="170">
        <v>1</v>
      </c>
      <c r="F30">
        <v>1</v>
      </c>
      <c r="G30">
        <v>1</v>
      </c>
      <c r="H30">
        <v>-999</v>
      </c>
      <c r="I30">
        <v>-999</v>
      </c>
    </row>
    <row r="31" spans="1:9">
      <c r="A31" s="173" t="s">
        <v>316</v>
      </c>
      <c r="B31">
        <v>166</v>
      </c>
      <c r="C31">
        <v>22</v>
      </c>
      <c r="D31">
        <v>49</v>
      </c>
      <c r="E31" s="170">
        <v>6827</v>
      </c>
      <c r="F31">
        <v>-111</v>
      </c>
      <c r="G31">
        <v>18</v>
      </c>
      <c r="H31">
        <v>-2</v>
      </c>
      <c r="I31">
        <v>0</v>
      </c>
    </row>
    <row r="32" spans="1:9">
      <c r="A32" s="173" t="s">
        <v>317</v>
      </c>
      <c r="B32">
        <v>21</v>
      </c>
      <c r="C32">
        <v>-17</v>
      </c>
      <c r="D32">
        <v>-23</v>
      </c>
      <c r="E32" s="170">
        <v>5907</v>
      </c>
      <c r="F32">
        <v>-480</v>
      </c>
      <c r="G32">
        <v>-512</v>
      </c>
      <c r="H32">
        <v>-8</v>
      </c>
      <c r="I32">
        <v>-8</v>
      </c>
    </row>
    <row r="33" spans="1:9">
      <c r="A33" s="173" t="s">
        <v>318</v>
      </c>
      <c r="B33">
        <v>20</v>
      </c>
      <c r="C33">
        <v>-11</v>
      </c>
      <c r="D33">
        <v>-18</v>
      </c>
      <c r="E33" s="170">
        <v>5410</v>
      </c>
      <c r="F33">
        <v>-515</v>
      </c>
      <c r="G33">
        <v>-381</v>
      </c>
      <c r="H33">
        <v>-9</v>
      </c>
      <c r="I33">
        <v>-7</v>
      </c>
    </row>
    <row r="34" spans="1:9">
      <c r="A34" s="173" t="s">
        <v>319</v>
      </c>
      <c r="B34">
        <v>16</v>
      </c>
      <c r="C34">
        <v>-24</v>
      </c>
      <c r="D34">
        <v>-35</v>
      </c>
      <c r="E34" s="170">
        <v>6817</v>
      </c>
      <c r="F34">
        <v>-278</v>
      </c>
      <c r="G34">
        <v>-734</v>
      </c>
      <c r="H34">
        <v>-4</v>
      </c>
      <c r="I34">
        <v>-10</v>
      </c>
    </row>
    <row r="35" spans="1:9">
      <c r="A35" s="173" t="s">
        <v>320</v>
      </c>
      <c r="B35">
        <v>3</v>
      </c>
      <c r="C35">
        <v>-14</v>
      </c>
      <c r="D35">
        <v>-13</v>
      </c>
      <c r="E35" s="170">
        <v>4893</v>
      </c>
      <c r="F35">
        <v>-252</v>
      </c>
      <c r="G35">
        <v>-553</v>
      </c>
      <c r="H35">
        <v>-5</v>
      </c>
      <c r="I35">
        <v>-10</v>
      </c>
    </row>
    <row r="36" spans="1:9">
      <c r="A36" s="173" t="s">
        <v>321</v>
      </c>
      <c r="B36">
        <v>2</v>
      </c>
      <c r="C36">
        <v>-11</v>
      </c>
      <c r="D36">
        <v>-5</v>
      </c>
      <c r="E36" s="170">
        <v>4056</v>
      </c>
      <c r="F36">
        <v>-584</v>
      </c>
      <c r="G36">
        <v>-151</v>
      </c>
      <c r="H36">
        <v>-13</v>
      </c>
      <c r="I36">
        <v>-4</v>
      </c>
    </row>
    <row r="37" spans="1:9">
      <c r="A37" s="173" t="s">
        <v>322</v>
      </c>
      <c r="B37">
        <v>0</v>
      </c>
      <c r="C37">
        <v>0</v>
      </c>
      <c r="D37">
        <v>0</v>
      </c>
      <c r="E37" s="170">
        <v>1459</v>
      </c>
      <c r="F37">
        <v>-334</v>
      </c>
      <c r="G37">
        <v>-161</v>
      </c>
      <c r="H37">
        <v>-19</v>
      </c>
      <c r="I37">
        <v>-10</v>
      </c>
    </row>
    <row r="38" spans="1:9">
      <c r="A38" s="173" t="s">
        <v>323</v>
      </c>
      <c r="B38">
        <v>100</v>
      </c>
      <c r="C38">
        <v>-25</v>
      </c>
      <c r="D38">
        <v>-39</v>
      </c>
      <c r="E38" s="170">
        <v>7545</v>
      </c>
      <c r="F38">
        <v>-507</v>
      </c>
      <c r="G38">
        <v>-804</v>
      </c>
      <c r="H38">
        <v>-6</v>
      </c>
      <c r="I38">
        <v>-10</v>
      </c>
    </row>
    <row r="39" spans="1:9">
      <c r="A39" s="173" t="s">
        <v>324</v>
      </c>
      <c r="B39">
        <v>4</v>
      </c>
      <c r="C39">
        <v>-8</v>
      </c>
      <c r="D39">
        <v>-1</v>
      </c>
      <c r="E39" s="170">
        <v>4236</v>
      </c>
      <c r="F39">
        <v>-639</v>
      </c>
      <c r="G39">
        <v>-171</v>
      </c>
      <c r="H39">
        <v>-13</v>
      </c>
      <c r="I39">
        <v>-4</v>
      </c>
    </row>
    <row r="40" spans="1:9">
      <c r="A40" s="173" t="s">
        <v>325</v>
      </c>
      <c r="B40">
        <v>44</v>
      </c>
      <c r="C40">
        <v>-18</v>
      </c>
      <c r="D40">
        <v>3</v>
      </c>
      <c r="E40" s="170">
        <v>5916</v>
      </c>
      <c r="F40">
        <v>-525</v>
      </c>
      <c r="G40">
        <v>-292</v>
      </c>
      <c r="H40">
        <v>-8</v>
      </c>
      <c r="I40">
        <v>-5</v>
      </c>
    </row>
    <row r="41" spans="1:9">
      <c r="A41" s="173" t="s">
        <v>326</v>
      </c>
      <c r="B41">
        <v>37</v>
      </c>
      <c r="C41">
        <v>-30</v>
      </c>
      <c r="D41">
        <v>-19</v>
      </c>
      <c r="E41" s="170">
        <v>6405</v>
      </c>
      <c r="F41">
        <v>-580</v>
      </c>
      <c r="G41">
        <v>-551</v>
      </c>
      <c r="H41">
        <v>-8</v>
      </c>
      <c r="I41">
        <v>-8</v>
      </c>
    </row>
    <row r="42" spans="1:9">
      <c r="A42" s="173" t="s">
        <v>327</v>
      </c>
      <c r="B42">
        <v>22</v>
      </c>
      <c r="C42">
        <v>-70</v>
      </c>
      <c r="D42">
        <v>-37</v>
      </c>
      <c r="E42" s="170">
        <v>8313</v>
      </c>
      <c r="F42">
        <v>-486</v>
      </c>
      <c r="G42">
        <v>-772</v>
      </c>
      <c r="H42">
        <v>-6</v>
      </c>
      <c r="I42">
        <v>-8</v>
      </c>
    </row>
    <row r="43" spans="1:9">
      <c r="A43" s="173" t="s">
        <v>328</v>
      </c>
      <c r="B43">
        <v>0</v>
      </c>
      <c r="C43">
        <v>-1</v>
      </c>
      <c r="D43">
        <v>0</v>
      </c>
      <c r="E43" s="170">
        <v>2085</v>
      </c>
      <c r="F43">
        <v>-491</v>
      </c>
      <c r="G43">
        <v>-177</v>
      </c>
      <c r="H43">
        <v>-19</v>
      </c>
      <c r="I43">
        <v>-8</v>
      </c>
    </row>
    <row r="44" spans="1:9">
      <c r="A44" s="173" t="s">
        <v>329</v>
      </c>
      <c r="B44">
        <v>4</v>
      </c>
      <c r="C44">
        <v>-14</v>
      </c>
      <c r="D44">
        <v>-14</v>
      </c>
      <c r="E44" s="170">
        <v>4971</v>
      </c>
      <c r="F44">
        <v>-274</v>
      </c>
      <c r="G44">
        <v>-414</v>
      </c>
      <c r="H44">
        <v>-5</v>
      </c>
      <c r="I44">
        <v>-8</v>
      </c>
    </row>
    <row r="45" spans="1:9">
      <c r="A45" s="173" t="s">
        <v>330</v>
      </c>
      <c r="B45">
        <v>206</v>
      </c>
      <c r="C45">
        <v>-1</v>
      </c>
      <c r="D45">
        <v>37</v>
      </c>
      <c r="E45" s="170">
        <v>8136</v>
      </c>
      <c r="F45">
        <v>-209</v>
      </c>
      <c r="G45">
        <v>-410</v>
      </c>
      <c r="H45">
        <v>-3</v>
      </c>
      <c r="I45">
        <v>-5</v>
      </c>
    </row>
    <row r="46" spans="1:9">
      <c r="A46" s="173" t="s">
        <v>331</v>
      </c>
      <c r="B46">
        <v>10</v>
      </c>
      <c r="C46">
        <v>-29</v>
      </c>
      <c r="D46">
        <v>-34</v>
      </c>
      <c r="E46" s="170">
        <v>6169</v>
      </c>
      <c r="F46">
        <v>-387</v>
      </c>
      <c r="G46">
        <v>-779</v>
      </c>
      <c r="H46">
        <v>-6</v>
      </c>
      <c r="I46">
        <v>-11</v>
      </c>
    </row>
    <row r="47" spans="1:9">
      <c r="A47" s="173" t="s">
        <v>332</v>
      </c>
      <c r="B47">
        <v>12</v>
      </c>
      <c r="C47">
        <v>-25</v>
      </c>
      <c r="D47">
        <v>12</v>
      </c>
      <c r="E47" s="170">
        <v>3677</v>
      </c>
      <c r="F47">
        <v>-143</v>
      </c>
      <c r="G47">
        <v>251</v>
      </c>
      <c r="H47">
        <v>-4</v>
      </c>
      <c r="I47">
        <v>7</v>
      </c>
    </row>
    <row r="48" spans="1:9">
      <c r="A48" s="173" t="s">
        <v>333</v>
      </c>
      <c r="B48">
        <v>72</v>
      </c>
      <c r="C48">
        <v>-13</v>
      </c>
      <c r="D48">
        <v>-12</v>
      </c>
      <c r="E48" s="170">
        <v>7018</v>
      </c>
      <c r="F48">
        <v>-608</v>
      </c>
      <c r="G48">
        <v>-500</v>
      </c>
      <c r="H48">
        <v>-8</v>
      </c>
      <c r="I48">
        <v>-7</v>
      </c>
    </row>
    <row r="49" spans="1:9">
      <c r="A49" s="173" t="s">
        <v>334</v>
      </c>
      <c r="B49">
        <v>18</v>
      </c>
      <c r="C49">
        <v>-6</v>
      </c>
      <c r="D49">
        <v>-2</v>
      </c>
      <c r="E49" s="170">
        <v>4929</v>
      </c>
      <c r="F49">
        <v>-545</v>
      </c>
      <c r="G49">
        <v>-240</v>
      </c>
      <c r="H49">
        <v>-10</v>
      </c>
      <c r="I49">
        <v>-5</v>
      </c>
    </row>
    <row r="50" spans="1:9">
      <c r="A50" s="173" t="s">
        <v>335</v>
      </c>
      <c r="B50">
        <v>7</v>
      </c>
      <c r="C50">
        <v>-25</v>
      </c>
      <c r="D50">
        <v>2</v>
      </c>
      <c r="E50" s="170">
        <v>4426</v>
      </c>
      <c r="F50">
        <v>-432</v>
      </c>
      <c r="G50">
        <v>-93</v>
      </c>
      <c r="H50">
        <v>-9</v>
      </c>
      <c r="I50">
        <v>-2</v>
      </c>
    </row>
    <row r="51" spans="1:9">
      <c r="A51" s="173" t="s">
        <v>336</v>
      </c>
      <c r="B51">
        <v>23</v>
      </c>
      <c r="C51">
        <v>-22</v>
      </c>
      <c r="D51">
        <v>2</v>
      </c>
      <c r="E51" s="170">
        <v>5509</v>
      </c>
      <c r="F51">
        <v>-640</v>
      </c>
      <c r="G51">
        <v>-326</v>
      </c>
      <c r="H51">
        <v>-10</v>
      </c>
      <c r="I51">
        <v>-6</v>
      </c>
    </row>
    <row r="52" spans="1:9">
      <c r="A52" s="173" t="s">
        <v>337</v>
      </c>
      <c r="B52">
        <v>18</v>
      </c>
      <c r="C52">
        <v>10</v>
      </c>
      <c r="D52">
        <v>7</v>
      </c>
      <c r="E52" s="170">
        <v>3054</v>
      </c>
      <c r="F52">
        <v>-490</v>
      </c>
      <c r="G52">
        <v>-207</v>
      </c>
      <c r="H52">
        <v>-14</v>
      </c>
      <c r="I52">
        <v>-6</v>
      </c>
    </row>
    <row r="53" spans="1:9">
      <c r="A53" s="173" t="s">
        <v>338</v>
      </c>
      <c r="B53">
        <v>75</v>
      </c>
      <c r="C53">
        <v>-52</v>
      </c>
      <c r="D53">
        <v>-34</v>
      </c>
      <c r="E53" s="170">
        <v>9216</v>
      </c>
      <c r="F53">
        <v>-277</v>
      </c>
      <c r="G53">
        <v>-881</v>
      </c>
      <c r="H53">
        <v>-3</v>
      </c>
      <c r="I53">
        <v>-9</v>
      </c>
    </row>
    <row r="54" spans="1:9">
      <c r="A54" s="173" t="s">
        <v>339</v>
      </c>
      <c r="B54">
        <v>33</v>
      </c>
      <c r="C54">
        <v>-7</v>
      </c>
      <c r="D54">
        <v>-18</v>
      </c>
      <c r="E54" s="170">
        <v>5268</v>
      </c>
      <c r="F54">
        <v>-735</v>
      </c>
      <c r="G54">
        <v>-351</v>
      </c>
      <c r="H54">
        <v>-12</v>
      </c>
      <c r="I54">
        <v>-6</v>
      </c>
    </row>
    <row r="55" spans="1:9">
      <c r="A55" s="173" t="s">
        <v>340</v>
      </c>
      <c r="B55">
        <v>0</v>
      </c>
      <c r="C55">
        <v>-3</v>
      </c>
      <c r="D55">
        <v>-6</v>
      </c>
      <c r="E55" s="170">
        <v>3586</v>
      </c>
      <c r="F55">
        <v>-183</v>
      </c>
      <c r="G55">
        <v>-312</v>
      </c>
      <c r="H55">
        <v>-5</v>
      </c>
      <c r="I55">
        <v>-8</v>
      </c>
    </row>
    <row r="56" spans="1:9">
      <c r="A56" s="173" t="s">
        <v>341</v>
      </c>
      <c r="B56">
        <v>201</v>
      </c>
      <c r="C56">
        <v>39</v>
      </c>
      <c r="D56">
        <v>40</v>
      </c>
      <c r="E56" s="170">
        <v>5382</v>
      </c>
      <c r="F56">
        <v>211</v>
      </c>
      <c r="G56">
        <v>86</v>
      </c>
      <c r="H56">
        <v>4</v>
      </c>
      <c r="I56">
        <v>2</v>
      </c>
    </row>
    <row r="57" spans="1:9">
      <c r="A57" s="173" t="s">
        <v>342</v>
      </c>
      <c r="B57">
        <v>41</v>
      </c>
      <c r="C57">
        <v>0</v>
      </c>
      <c r="D57">
        <v>-14</v>
      </c>
      <c r="E57" s="170">
        <v>5334</v>
      </c>
      <c r="F57">
        <v>-606</v>
      </c>
      <c r="G57">
        <v>-247</v>
      </c>
      <c r="H57">
        <v>-10</v>
      </c>
      <c r="I57">
        <v>-4</v>
      </c>
    </row>
    <row r="58" spans="1:9">
      <c r="A58" s="173" t="s">
        <v>343</v>
      </c>
      <c r="B58">
        <v>60</v>
      </c>
      <c r="C58">
        <v>2</v>
      </c>
      <c r="D58">
        <v>-21</v>
      </c>
      <c r="E58" s="170">
        <v>5551</v>
      </c>
      <c r="F58">
        <v>-369</v>
      </c>
      <c r="G58">
        <v>-326</v>
      </c>
      <c r="H58">
        <v>-6</v>
      </c>
      <c r="I58">
        <v>-6</v>
      </c>
    </row>
    <row r="59" spans="1:9">
      <c r="A59" s="173" t="s">
        <v>344</v>
      </c>
      <c r="B59">
        <v>10</v>
      </c>
      <c r="C59">
        <v>8</v>
      </c>
      <c r="D59">
        <v>7</v>
      </c>
      <c r="E59" s="170">
        <v>2378</v>
      </c>
      <c r="F59">
        <v>-432</v>
      </c>
      <c r="G59">
        <v>-136</v>
      </c>
      <c r="H59">
        <v>-15</v>
      </c>
      <c r="I59">
        <v>-5</v>
      </c>
    </row>
    <row r="60" spans="1:9">
      <c r="A60" s="173" t="s">
        <v>345</v>
      </c>
      <c r="B60">
        <v>34</v>
      </c>
      <c r="C60">
        <v>-60</v>
      </c>
      <c r="D60">
        <v>-40</v>
      </c>
      <c r="E60" s="170">
        <v>7525</v>
      </c>
      <c r="F60">
        <v>-361</v>
      </c>
      <c r="G60">
        <v>-826</v>
      </c>
      <c r="H60">
        <v>-5</v>
      </c>
      <c r="I60">
        <v>-10</v>
      </c>
    </row>
    <row r="61" spans="1:9">
      <c r="A61" s="173" t="s">
        <v>346</v>
      </c>
      <c r="B61">
        <v>12</v>
      </c>
      <c r="C61">
        <v>4</v>
      </c>
      <c r="D61">
        <v>-3</v>
      </c>
      <c r="E61" s="170">
        <v>3602</v>
      </c>
      <c r="F61">
        <v>-419</v>
      </c>
      <c r="G61">
        <v>-158</v>
      </c>
      <c r="H61">
        <v>-10</v>
      </c>
      <c r="I61">
        <v>-4</v>
      </c>
    </row>
    <row r="62" spans="1:9">
      <c r="A62" s="173" t="s">
        <v>347</v>
      </c>
      <c r="B62">
        <v>0</v>
      </c>
      <c r="C62">
        <v>0</v>
      </c>
      <c r="D62">
        <v>0</v>
      </c>
      <c r="E62" s="170">
        <v>1637</v>
      </c>
      <c r="F62">
        <v>-370</v>
      </c>
      <c r="G62">
        <v>-311</v>
      </c>
      <c r="H62">
        <v>-18</v>
      </c>
      <c r="I62">
        <v>-16</v>
      </c>
    </row>
    <row r="63" spans="1:9">
      <c r="A63" s="173" t="s">
        <v>348</v>
      </c>
      <c r="B63">
        <v>108</v>
      </c>
      <c r="C63">
        <v>2</v>
      </c>
      <c r="D63">
        <v>24</v>
      </c>
      <c r="E63" s="170">
        <v>6489</v>
      </c>
      <c r="F63">
        <v>-154</v>
      </c>
      <c r="G63">
        <v>-158</v>
      </c>
      <c r="H63">
        <v>-2</v>
      </c>
      <c r="I63">
        <v>-2</v>
      </c>
    </row>
    <row r="64" spans="1:9">
      <c r="A64" s="173" t="s">
        <v>349</v>
      </c>
      <c r="B64">
        <v>140</v>
      </c>
      <c r="C64">
        <v>43</v>
      </c>
      <c r="D64">
        <v>-10</v>
      </c>
      <c r="E64" s="170">
        <v>7745</v>
      </c>
      <c r="F64">
        <v>-407</v>
      </c>
      <c r="G64">
        <v>-406</v>
      </c>
      <c r="H64">
        <v>-5</v>
      </c>
      <c r="I64">
        <v>-5</v>
      </c>
    </row>
    <row r="65" spans="1:9">
      <c r="A65" s="173" t="s">
        <v>350</v>
      </c>
      <c r="B65">
        <v>8</v>
      </c>
      <c r="C65">
        <v>-6</v>
      </c>
      <c r="D65">
        <v>5</v>
      </c>
      <c r="E65" s="170">
        <v>3846</v>
      </c>
      <c r="F65">
        <v>-657</v>
      </c>
      <c r="G65">
        <v>-175</v>
      </c>
      <c r="H65">
        <v>-15</v>
      </c>
      <c r="I65">
        <v>-4</v>
      </c>
    </row>
    <row r="66" spans="1:9">
      <c r="A66" s="173" t="s">
        <v>351</v>
      </c>
      <c r="B66">
        <v>188</v>
      </c>
      <c r="C66">
        <v>22</v>
      </c>
      <c r="D66">
        <v>46</v>
      </c>
      <c r="E66" s="170">
        <v>5472</v>
      </c>
      <c r="F66">
        <v>-64</v>
      </c>
      <c r="G66">
        <v>77</v>
      </c>
      <c r="H66">
        <v>-1</v>
      </c>
      <c r="I66">
        <v>1</v>
      </c>
    </row>
    <row r="67" spans="1:9">
      <c r="A67" s="173" t="s">
        <v>352</v>
      </c>
      <c r="B67">
        <v>18</v>
      </c>
      <c r="C67">
        <v>-18</v>
      </c>
      <c r="D67">
        <v>-7</v>
      </c>
      <c r="E67" s="170">
        <v>4686</v>
      </c>
      <c r="F67">
        <v>-637</v>
      </c>
      <c r="G67">
        <v>-131</v>
      </c>
      <c r="H67">
        <v>-12</v>
      </c>
      <c r="I67">
        <v>-3</v>
      </c>
    </row>
    <row r="68" spans="1:9">
      <c r="A68" s="173" t="s">
        <v>353</v>
      </c>
      <c r="B68">
        <v>60</v>
      </c>
      <c r="C68">
        <v>-29</v>
      </c>
      <c r="D68">
        <v>-46</v>
      </c>
      <c r="E68" s="170">
        <v>7338</v>
      </c>
      <c r="F68">
        <v>-492</v>
      </c>
      <c r="G68">
        <v>-665</v>
      </c>
      <c r="H68">
        <v>-6</v>
      </c>
      <c r="I68">
        <v>-8</v>
      </c>
    </row>
    <row r="69" spans="1:9">
      <c r="A69" s="173" t="s">
        <v>354</v>
      </c>
      <c r="B69">
        <v>112</v>
      </c>
      <c r="C69">
        <v>-78</v>
      </c>
      <c r="D69">
        <v>-83</v>
      </c>
      <c r="E69" s="170">
        <v>8091</v>
      </c>
      <c r="F69">
        <v>-249</v>
      </c>
      <c r="G69">
        <v>-320</v>
      </c>
      <c r="H69">
        <v>-3</v>
      </c>
      <c r="I69">
        <v>-4</v>
      </c>
    </row>
    <row r="70" spans="1:9">
      <c r="A70" s="172" t="s">
        <v>383</v>
      </c>
    </row>
    <row r="71" spans="1:9">
      <c r="A71" s="172" t="s">
        <v>384</v>
      </c>
      <c r="B71">
        <v>60</v>
      </c>
      <c r="C71">
        <v>-6</v>
      </c>
      <c r="D71">
        <v>-9</v>
      </c>
      <c r="E71">
        <v>6137</v>
      </c>
      <c r="F71">
        <v>-508</v>
      </c>
      <c r="G71">
        <v>-359</v>
      </c>
      <c r="H71">
        <v>-8</v>
      </c>
      <c r="I71">
        <v>-6</v>
      </c>
    </row>
    <row r="72" spans="1:9">
      <c r="A72" s="172" t="s">
        <v>385</v>
      </c>
      <c r="B72">
        <v>28</v>
      </c>
      <c r="C72">
        <v>-11</v>
      </c>
      <c r="D72">
        <v>-4</v>
      </c>
      <c r="E72">
        <v>5332</v>
      </c>
      <c r="F72">
        <v>-611</v>
      </c>
      <c r="G72">
        <v>-283</v>
      </c>
      <c r="H72">
        <v>-10</v>
      </c>
      <c r="I72">
        <v>-5</v>
      </c>
    </row>
    <row r="73" spans="1:9">
      <c r="A73" s="172" t="s">
        <v>386</v>
      </c>
      <c r="B73">
        <v>32</v>
      </c>
      <c r="C73">
        <v>-18</v>
      </c>
      <c r="D73">
        <v>-23</v>
      </c>
      <c r="E73">
        <v>5959</v>
      </c>
      <c r="F73">
        <v>-572</v>
      </c>
      <c r="G73">
        <v>-481</v>
      </c>
      <c r="H73">
        <v>-9</v>
      </c>
      <c r="I73">
        <v>-7</v>
      </c>
    </row>
    <row r="74" spans="1:9">
      <c r="A74" s="172" t="s">
        <v>387</v>
      </c>
      <c r="B74">
        <v>14</v>
      </c>
      <c r="C74">
        <v>-35</v>
      </c>
      <c r="D74">
        <v>-26</v>
      </c>
      <c r="E74">
        <v>6444</v>
      </c>
      <c r="F74">
        <v>-340</v>
      </c>
      <c r="G74">
        <v>-638</v>
      </c>
      <c r="H74">
        <v>-5</v>
      </c>
      <c r="I74">
        <v>-9</v>
      </c>
    </row>
    <row r="75" spans="1:9">
      <c r="A75" s="172" t="s">
        <v>388</v>
      </c>
      <c r="B75">
        <v>7</v>
      </c>
      <c r="C75">
        <v>0</v>
      </c>
      <c r="D75">
        <v>3</v>
      </c>
      <c r="E75">
        <v>2372</v>
      </c>
      <c r="F75">
        <v>-496</v>
      </c>
      <c r="G75">
        <v>-148</v>
      </c>
      <c r="H75">
        <v>-17</v>
      </c>
      <c r="I75">
        <v>-6</v>
      </c>
    </row>
    <row r="76" spans="1:9">
      <c r="A76" s="172" t="s">
        <v>389</v>
      </c>
      <c r="B76">
        <v>4</v>
      </c>
      <c r="C76">
        <v>-3</v>
      </c>
      <c r="D76">
        <v>-2</v>
      </c>
      <c r="E76">
        <v>3078</v>
      </c>
      <c r="F76">
        <v>-545</v>
      </c>
      <c r="G76">
        <v>-159</v>
      </c>
      <c r="H76">
        <v>-15</v>
      </c>
      <c r="I76">
        <v>-5</v>
      </c>
    </row>
    <row r="77" spans="1:9">
      <c r="A77" s="172" t="s">
        <v>390</v>
      </c>
      <c r="B77">
        <v>0</v>
      </c>
      <c r="C77">
        <v>-1</v>
      </c>
      <c r="D77">
        <v>-1</v>
      </c>
      <c r="E77">
        <v>1958</v>
      </c>
      <c r="F77">
        <v>-341</v>
      </c>
      <c r="G77">
        <v>-283</v>
      </c>
      <c r="H77">
        <v>-15</v>
      </c>
      <c r="I77">
        <v>-13</v>
      </c>
    </row>
    <row r="78" spans="1:9">
      <c r="A78" s="172" t="s">
        <v>391</v>
      </c>
      <c r="B78">
        <v>51</v>
      </c>
      <c r="C78">
        <v>-31</v>
      </c>
      <c r="D78">
        <v>-12</v>
      </c>
      <c r="E78">
        <v>4926</v>
      </c>
      <c r="F78">
        <v>-306</v>
      </c>
      <c r="G78">
        <v>-130</v>
      </c>
      <c r="H78">
        <v>-6</v>
      </c>
      <c r="I78">
        <v>-3</v>
      </c>
    </row>
    <row r="79" spans="1:9">
      <c r="A79" s="172" t="s">
        <v>392</v>
      </c>
      <c r="B79">
        <v>54</v>
      </c>
      <c r="C79">
        <v>-22</v>
      </c>
      <c r="D79">
        <v>20</v>
      </c>
      <c r="E79">
        <v>3063</v>
      </c>
      <c r="F79">
        <v>-180</v>
      </c>
      <c r="G79">
        <v>4</v>
      </c>
      <c r="H79">
        <v>-6</v>
      </c>
      <c r="I79">
        <v>0</v>
      </c>
    </row>
    <row r="80" spans="1:9">
      <c r="A80" s="172"/>
    </row>
    <row r="81" spans="1:9">
      <c r="A81" s="173" t="s">
        <v>393</v>
      </c>
      <c r="B81">
        <v>26</v>
      </c>
      <c r="C81">
        <v>-13</v>
      </c>
      <c r="D81">
        <v>-4</v>
      </c>
      <c r="E81" s="170">
        <v>4108</v>
      </c>
      <c r="F81">
        <v>-439</v>
      </c>
      <c r="G81">
        <v>-256</v>
      </c>
      <c r="H81">
        <v>-10</v>
      </c>
      <c r="I81">
        <v>-6</v>
      </c>
    </row>
    <row r="82" spans="1:9">
      <c r="A82" s="172" t="s">
        <v>398</v>
      </c>
      <c r="B82" t="s">
        <v>399</v>
      </c>
      <c r="C82" t="s">
        <v>400</v>
      </c>
      <c r="D82" t="s">
        <v>401</v>
      </c>
      <c r="E82" t="s">
        <v>402</v>
      </c>
      <c r="F82" t="s">
        <v>403</v>
      </c>
      <c r="G82" t="s">
        <v>404</v>
      </c>
    </row>
    <row r="83" spans="1:9">
      <c r="A83" s="172" t="s">
        <v>383</v>
      </c>
    </row>
    <row r="84" spans="1:9">
      <c r="A84" s="172" t="s">
        <v>384</v>
      </c>
      <c r="B84">
        <v>52</v>
      </c>
      <c r="C84">
        <v>-8</v>
      </c>
      <c r="D84">
        <v>-5</v>
      </c>
      <c r="E84">
        <v>5909</v>
      </c>
      <c r="F84">
        <v>-506</v>
      </c>
      <c r="G84">
        <v>-308</v>
      </c>
      <c r="H84">
        <v>-8</v>
      </c>
      <c r="I84">
        <v>-5</v>
      </c>
    </row>
    <row r="85" spans="1:9">
      <c r="A85" s="172" t="s">
        <v>385</v>
      </c>
      <c r="B85">
        <v>27</v>
      </c>
      <c r="C85">
        <v>-11</v>
      </c>
      <c r="D85">
        <v>-4</v>
      </c>
      <c r="E85">
        <v>5311</v>
      </c>
      <c r="F85">
        <v>-606</v>
      </c>
      <c r="G85">
        <v>-281</v>
      </c>
      <c r="H85">
        <v>-10</v>
      </c>
      <c r="I85">
        <v>-5</v>
      </c>
    </row>
    <row r="86" spans="1:9">
      <c r="A86" s="172" t="s">
        <v>386</v>
      </c>
      <c r="B86">
        <v>32</v>
      </c>
      <c r="C86">
        <v>-18</v>
      </c>
      <c r="D86">
        <v>-23</v>
      </c>
      <c r="E86">
        <v>5966</v>
      </c>
      <c r="F86">
        <v>-571</v>
      </c>
      <c r="G86">
        <v>-483</v>
      </c>
      <c r="H86">
        <v>-9</v>
      </c>
      <c r="I86">
        <v>-8</v>
      </c>
    </row>
    <row r="87" spans="1:9">
      <c r="A87" s="172" t="s">
        <v>387</v>
      </c>
      <c r="B87">
        <v>14</v>
      </c>
      <c r="C87">
        <v>-34</v>
      </c>
      <c r="D87">
        <v>-27</v>
      </c>
      <c r="E87">
        <v>6446</v>
      </c>
      <c r="F87">
        <v>-342</v>
      </c>
      <c r="G87">
        <v>-642</v>
      </c>
      <c r="H87">
        <v>-5</v>
      </c>
      <c r="I87">
        <v>-9</v>
      </c>
    </row>
    <row r="88" spans="1:9">
      <c r="A88" s="172" t="s">
        <v>388</v>
      </c>
      <c r="B88">
        <v>8</v>
      </c>
      <c r="C88">
        <v>-2</v>
      </c>
      <c r="D88">
        <v>3</v>
      </c>
      <c r="E88">
        <v>3119</v>
      </c>
      <c r="F88">
        <v>-562</v>
      </c>
      <c r="G88">
        <v>-158</v>
      </c>
      <c r="H88">
        <v>-15</v>
      </c>
      <c r="I88">
        <v>-5</v>
      </c>
    </row>
    <row r="89" spans="1:9">
      <c r="A89" s="172" t="s">
        <v>389</v>
      </c>
      <c r="B89">
        <v>4</v>
      </c>
      <c r="C89">
        <v>-2</v>
      </c>
      <c r="D89">
        <v>-3</v>
      </c>
      <c r="E89">
        <v>3123</v>
      </c>
      <c r="F89">
        <v>-548</v>
      </c>
      <c r="G89">
        <v>-159</v>
      </c>
      <c r="H89">
        <v>-15</v>
      </c>
      <c r="I89">
        <v>-5</v>
      </c>
    </row>
    <row r="90" spans="1:9">
      <c r="A90" s="172" t="s">
        <v>390</v>
      </c>
      <c r="B90">
        <v>0</v>
      </c>
      <c r="C90">
        <v>-1</v>
      </c>
      <c r="D90">
        <v>-1</v>
      </c>
      <c r="E90">
        <v>2058</v>
      </c>
      <c r="F90">
        <v>-333</v>
      </c>
      <c r="G90">
        <v>-281</v>
      </c>
      <c r="H90">
        <v>-14</v>
      </c>
      <c r="I90">
        <v>-12</v>
      </c>
    </row>
    <row r="91" spans="1:9">
      <c r="A91" s="172" t="s">
        <v>391</v>
      </c>
      <c r="B91">
        <v>56</v>
      </c>
      <c r="C91">
        <v>-38</v>
      </c>
      <c r="D91">
        <v>-18</v>
      </c>
      <c r="E91">
        <v>5391</v>
      </c>
      <c r="F91">
        <v>-353</v>
      </c>
      <c r="G91">
        <v>-166</v>
      </c>
      <c r="H91">
        <v>-6</v>
      </c>
      <c r="I91">
        <v>-3</v>
      </c>
    </row>
    <row r="92" spans="1:9">
      <c r="A92" s="172" t="s">
        <v>392</v>
      </c>
      <c r="B92">
        <v>39</v>
      </c>
      <c r="C92">
        <v>-27</v>
      </c>
      <c r="D92">
        <v>17</v>
      </c>
      <c r="E92">
        <v>2801</v>
      </c>
      <c r="F92">
        <v>-202</v>
      </c>
      <c r="G92">
        <v>-4</v>
      </c>
      <c r="H92">
        <v>-7</v>
      </c>
      <c r="I92">
        <v>0</v>
      </c>
    </row>
    <row r="93" spans="1:9">
      <c r="A93" s="172"/>
    </row>
    <row r="94" spans="1:9">
      <c r="A94" s="172" t="s">
        <v>393</v>
      </c>
      <c r="B94">
        <v>26</v>
      </c>
      <c r="C94">
        <v>-17</v>
      </c>
      <c r="D94">
        <v>-7</v>
      </c>
      <c r="E94">
        <v>4511</v>
      </c>
      <c r="F94">
        <v>-449</v>
      </c>
      <c r="G94">
        <v>-286</v>
      </c>
      <c r="H94">
        <v>-9</v>
      </c>
      <c r="I94">
        <v>-6</v>
      </c>
    </row>
    <row r="95" spans="1:9">
      <c r="A95" s="172" t="s">
        <v>405</v>
      </c>
      <c r="B95" t="s">
        <v>399</v>
      </c>
      <c r="C95" t="s">
        <v>400</v>
      </c>
      <c r="D95" t="s">
        <v>401</v>
      </c>
      <c r="E95" t="s">
        <v>402</v>
      </c>
      <c r="F95" t="s">
        <v>403</v>
      </c>
      <c r="G95" t="s">
        <v>404</v>
      </c>
    </row>
    <row r="96" spans="1:9">
      <c r="A96" s="172" t="s">
        <v>383</v>
      </c>
    </row>
    <row r="97" spans="1:9">
      <c r="A97" s="172" t="s">
        <v>384</v>
      </c>
      <c r="B97">
        <v>65</v>
      </c>
      <c r="C97">
        <v>-6</v>
      </c>
      <c r="D97">
        <v>-13</v>
      </c>
      <c r="E97">
        <v>6277</v>
      </c>
      <c r="F97">
        <v>-510</v>
      </c>
      <c r="G97">
        <v>-396</v>
      </c>
      <c r="H97">
        <v>-8</v>
      </c>
      <c r="I97">
        <v>-6</v>
      </c>
    </row>
    <row r="98" spans="1:9">
      <c r="A98" s="172" t="s">
        <v>385</v>
      </c>
      <c r="B98">
        <v>28</v>
      </c>
      <c r="C98">
        <v>-13</v>
      </c>
      <c r="D98">
        <v>-3</v>
      </c>
      <c r="E98">
        <v>5374</v>
      </c>
      <c r="F98">
        <v>-616</v>
      </c>
      <c r="G98">
        <v>-290</v>
      </c>
      <c r="H98">
        <v>-10</v>
      </c>
      <c r="I98">
        <v>-5</v>
      </c>
    </row>
    <row r="99" spans="1:9">
      <c r="A99" s="172" t="s">
        <v>386</v>
      </c>
      <c r="B99">
        <v>39</v>
      </c>
      <c r="C99">
        <v>-19</v>
      </c>
      <c r="D99">
        <v>-26</v>
      </c>
      <c r="E99">
        <v>6126</v>
      </c>
      <c r="F99">
        <v>-600</v>
      </c>
      <c r="G99">
        <v>-491</v>
      </c>
      <c r="H99">
        <v>-9</v>
      </c>
      <c r="I99">
        <v>-7</v>
      </c>
    </row>
    <row r="100" spans="1:9">
      <c r="A100" s="172" t="s">
        <v>387</v>
      </c>
      <c r="B100">
        <v>26</v>
      </c>
      <c r="C100">
        <v>-56</v>
      </c>
      <c r="D100">
        <v>-35</v>
      </c>
      <c r="E100">
        <v>7834</v>
      </c>
      <c r="F100">
        <v>-407</v>
      </c>
      <c r="G100">
        <v>-760</v>
      </c>
      <c r="H100">
        <v>-5</v>
      </c>
      <c r="I100">
        <v>-9</v>
      </c>
    </row>
    <row r="101" spans="1:9">
      <c r="A101" s="172" t="s">
        <v>388</v>
      </c>
      <c r="B101">
        <v>10</v>
      </c>
      <c r="C101">
        <v>-1</v>
      </c>
      <c r="D101">
        <v>3</v>
      </c>
      <c r="E101">
        <v>3484</v>
      </c>
      <c r="F101">
        <v>-578</v>
      </c>
      <c r="G101">
        <v>-176</v>
      </c>
      <c r="H101">
        <v>-14</v>
      </c>
      <c r="I101">
        <v>-5</v>
      </c>
    </row>
    <row r="102" spans="1:9">
      <c r="A102" s="172" t="s">
        <v>389</v>
      </c>
      <c r="B102">
        <v>6</v>
      </c>
      <c r="C102">
        <v>-4</v>
      </c>
      <c r="D102">
        <v>-4</v>
      </c>
      <c r="E102">
        <v>3669</v>
      </c>
      <c r="F102">
        <v>-520</v>
      </c>
      <c r="G102">
        <v>-155</v>
      </c>
      <c r="H102">
        <v>-12</v>
      </c>
      <c r="I102">
        <v>-4</v>
      </c>
    </row>
    <row r="103" spans="1:9">
      <c r="A103" s="172" t="s">
        <v>390</v>
      </c>
      <c r="B103">
        <v>0</v>
      </c>
      <c r="C103">
        <v>-1</v>
      </c>
      <c r="D103">
        <v>-1</v>
      </c>
      <c r="E103">
        <v>1988</v>
      </c>
      <c r="F103">
        <v>-337</v>
      </c>
      <c r="G103">
        <v>-265</v>
      </c>
      <c r="H103">
        <v>-14</v>
      </c>
      <c r="I103">
        <v>-12</v>
      </c>
    </row>
    <row r="104" spans="1:9">
      <c r="A104" s="172" t="s">
        <v>391</v>
      </c>
      <c r="B104">
        <v>125</v>
      </c>
      <c r="C104">
        <v>-1</v>
      </c>
      <c r="D104">
        <v>28</v>
      </c>
      <c r="E104">
        <v>6255</v>
      </c>
      <c r="F104">
        <v>-173</v>
      </c>
      <c r="G104">
        <v>-56</v>
      </c>
      <c r="H104">
        <v>-3</v>
      </c>
      <c r="I104">
        <v>-1</v>
      </c>
    </row>
    <row r="105" spans="1:9">
      <c r="A105" s="172" t="s">
        <v>392</v>
      </c>
      <c r="B105">
        <v>168</v>
      </c>
      <c r="C105">
        <v>20</v>
      </c>
      <c r="D105">
        <v>39</v>
      </c>
      <c r="E105">
        <v>5000</v>
      </c>
      <c r="F105">
        <v>10</v>
      </c>
      <c r="G105">
        <v>67</v>
      </c>
      <c r="H105">
        <v>0</v>
      </c>
      <c r="I105">
        <v>1</v>
      </c>
    </row>
    <row r="106" spans="1:9">
      <c r="A106" s="172"/>
    </row>
    <row r="107" spans="1:9">
      <c r="A107" s="172" t="s">
        <v>393</v>
      </c>
      <c r="B107">
        <v>40</v>
      </c>
      <c r="C107">
        <v>-10</v>
      </c>
      <c r="D107">
        <v>-6</v>
      </c>
      <c r="E107">
        <v>5433</v>
      </c>
      <c r="F107">
        <v>-554</v>
      </c>
      <c r="G107">
        <v>-314</v>
      </c>
      <c r="H107">
        <v>-9</v>
      </c>
      <c r="I107">
        <v>-5</v>
      </c>
    </row>
    <row r="108" spans="1:9">
      <c r="A108" s="172" t="s">
        <v>406</v>
      </c>
      <c r="B108" t="s">
        <v>407</v>
      </c>
      <c r="C108" t="s">
        <v>408</v>
      </c>
      <c r="D108" t="s">
        <v>409</v>
      </c>
      <c r="E108" t="s">
        <v>410</v>
      </c>
      <c r="F108" t="s">
        <v>411</v>
      </c>
      <c r="G108" t="s">
        <v>412</v>
      </c>
    </row>
    <row r="109" spans="1:9">
      <c r="A109" s="172" t="s">
        <v>383</v>
      </c>
    </row>
    <row r="110" spans="1:9">
      <c r="A110" s="172" t="s">
        <v>384</v>
      </c>
      <c r="B110">
        <v>54</v>
      </c>
      <c r="C110">
        <v>-6</v>
      </c>
      <c r="D110">
        <v>-7</v>
      </c>
      <c r="E110">
        <v>5959</v>
      </c>
      <c r="F110">
        <v>-513</v>
      </c>
      <c r="G110">
        <v>-320</v>
      </c>
      <c r="H110">
        <v>-8</v>
      </c>
      <c r="I110">
        <v>-5</v>
      </c>
    </row>
    <row r="111" spans="1:9">
      <c r="A111" s="172" t="s">
        <v>385</v>
      </c>
      <c r="B111">
        <v>30</v>
      </c>
      <c r="C111">
        <v>-9</v>
      </c>
      <c r="D111">
        <v>-6</v>
      </c>
      <c r="E111">
        <v>5322</v>
      </c>
      <c r="F111">
        <v>-607</v>
      </c>
      <c r="G111">
        <v>-274</v>
      </c>
      <c r="H111">
        <v>-10</v>
      </c>
      <c r="I111">
        <v>-5</v>
      </c>
    </row>
    <row r="112" spans="1:9">
      <c r="A112" s="172" t="s">
        <v>386</v>
      </c>
      <c r="B112">
        <v>30</v>
      </c>
      <c r="C112">
        <v>-15</v>
      </c>
      <c r="D112">
        <v>-22</v>
      </c>
      <c r="E112">
        <v>5778</v>
      </c>
      <c r="F112">
        <v>-586</v>
      </c>
      <c r="G112">
        <v>-448</v>
      </c>
      <c r="H112">
        <v>-9</v>
      </c>
      <c r="I112">
        <v>-7</v>
      </c>
    </row>
    <row r="113" spans="1:9">
      <c r="A113" s="172" t="s">
        <v>387</v>
      </c>
      <c r="B113">
        <v>14</v>
      </c>
      <c r="C113">
        <v>-30</v>
      </c>
      <c r="D113">
        <v>-24</v>
      </c>
      <c r="E113">
        <v>6182</v>
      </c>
      <c r="F113">
        <v>-322</v>
      </c>
      <c r="G113">
        <v>-605</v>
      </c>
      <c r="H113">
        <v>-5</v>
      </c>
      <c r="I113">
        <v>-9</v>
      </c>
    </row>
    <row r="114" spans="1:9">
      <c r="A114" s="172" t="s">
        <v>388</v>
      </c>
      <c r="B114">
        <v>5</v>
      </c>
      <c r="C114">
        <v>1</v>
      </c>
      <c r="D114">
        <v>2</v>
      </c>
      <c r="E114">
        <v>1809</v>
      </c>
      <c r="F114">
        <v>-449</v>
      </c>
      <c r="G114">
        <v>-138</v>
      </c>
      <c r="H114">
        <v>-20</v>
      </c>
      <c r="I114">
        <v>-7</v>
      </c>
    </row>
    <row r="115" spans="1:9">
      <c r="A115" s="172" t="s">
        <v>389</v>
      </c>
      <c r="B115">
        <v>5</v>
      </c>
      <c r="C115">
        <v>-1</v>
      </c>
      <c r="D115">
        <v>-2</v>
      </c>
      <c r="E115">
        <v>3099</v>
      </c>
      <c r="F115">
        <v>-538</v>
      </c>
      <c r="G115">
        <v>-159</v>
      </c>
      <c r="H115">
        <v>-15</v>
      </c>
      <c r="I115">
        <v>-5</v>
      </c>
    </row>
    <row r="116" spans="1:9">
      <c r="A116" s="172" t="s">
        <v>390</v>
      </c>
      <c r="B116">
        <v>0</v>
      </c>
      <c r="C116">
        <v>0</v>
      </c>
      <c r="D116">
        <v>-1</v>
      </c>
      <c r="E116">
        <v>1847</v>
      </c>
      <c r="F116">
        <v>-349</v>
      </c>
      <c r="G116">
        <v>-283</v>
      </c>
      <c r="H116">
        <v>-16</v>
      </c>
      <c r="I116">
        <v>-13</v>
      </c>
    </row>
    <row r="117" spans="1:9">
      <c r="A117" s="172" t="s">
        <v>391</v>
      </c>
      <c r="B117">
        <v>33</v>
      </c>
      <c r="C117">
        <v>-20</v>
      </c>
      <c r="D117">
        <v>-5</v>
      </c>
      <c r="E117">
        <v>3828</v>
      </c>
      <c r="F117">
        <v>-228</v>
      </c>
      <c r="G117">
        <v>-61</v>
      </c>
      <c r="H117">
        <v>-6</v>
      </c>
      <c r="I117">
        <v>-2</v>
      </c>
    </row>
    <row r="118" spans="1:9">
      <c r="A118" s="172" t="s">
        <v>392</v>
      </c>
      <c r="B118">
        <v>91</v>
      </c>
      <c r="C118">
        <v>-8</v>
      </c>
      <c r="D118">
        <v>26</v>
      </c>
      <c r="E118">
        <v>3697</v>
      </c>
      <c r="F118">
        <v>-123</v>
      </c>
      <c r="G118">
        <v>24</v>
      </c>
      <c r="H118">
        <v>-3</v>
      </c>
      <c r="I118">
        <v>1</v>
      </c>
    </row>
    <row r="119" spans="1:9">
      <c r="A119" s="172"/>
    </row>
    <row r="120" spans="1:9">
      <c r="A120" s="172" t="s">
        <v>393</v>
      </c>
      <c r="B120">
        <v>22</v>
      </c>
      <c r="C120">
        <v>-5</v>
      </c>
      <c r="D120">
        <v>1</v>
      </c>
      <c r="E120">
        <v>3071</v>
      </c>
      <c r="F120">
        <v>-398</v>
      </c>
      <c r="G120">
        <v>-190</v>
      </c>
      <c r="H120">
        <v>-11</v>
      </c>
      <c r="I120">
        <v>-6</v>
      </c>
    </row>
  </sheetData>
  <sheetProtection algorithmName="SHA-512" hashValue="RhAkfI5WFKSq84agn2K2eTtsQbU4hb/16D2lRa7LF43ABocQ5HOvAoiIQsA+qNsn3cUWseFn7Qct1onSEiQrUg==" saltValue="epdUOp6xZn954/krRpOKzw==" spinCount="100000" sheet="1" objects="1" scenarios="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6910C-C99A-490A-9582-13194971F166}">
  <sheetPr>
    <tabColor theme="7" tint="0.39997558519241921"/>
  </sheetPr>
  <dimension ref="B6:B56"/>
  <sheetViews>
    <sheetView workbookViewId="0">
      <selection activeCell="N30" sqref="N30"/>
    </sheetView>
  </sheetViews>
  <sheetFormatPr defaultRowHeight="15"/>
  <cols>
    <col min="2" max="2" width="18.28515625" customWidth="1"/>
  </cols>
  <sheetData>
    <row r="6" spans="2:2">
      <c r="B6" t="s">
        <v>304</v>
      </c>
    </row>
    <row r="7" spans="2:2">
      <c r="B7" t="s">
        <v>305</v>
      </c>
    </row>
    <row r="8" spans="2:2">
      <c r="B8" t="s">
        <v>306</v>
      </c>
    </row>
    <row r="9" spans="2:2">
      <c r="B9" t="s">
        <v>307</v>
      </c>
    </row>
    <row r="10" spans="2:2">
      <c r="B10" t="s">
        <v>308</v>
      </c>
    </row>
    <row r="11" spans="2:2">
      <c r="B11" t="s">
        <v>309</v>
      </c>
    </row>
    <row r="12" spans="2:2">
      <c r="B12" t="s">
        <v>310</v>
      </c>
    </row>
    <row r="13" spans="2:2">
      <c r="B13" t="s">
        <v>311</v>
      </c>
    </row>
    <row r="14" spans="2:2">
      <c r="B14" t="s">
        <v>312</v>
      </c>
    </row>
    <row r="15" spans="2:2">
      <c r="B15" t="s">
        <v>313</v>
      </c>
    </row>
    <row r="16" spans="2:2">
      <c r="B16" t="s">
        <v>314</v>
      </c>
    </row>
    <row r="17" spans="2:2">
      <c r="B17" t="s">
        <v>315</v>
      </c>
    </row>
    <row r="18" spans="2:2">
      <c r="B18" t="s">
        <v>316</v>
      </c>
    </row>
    <row r="19" spans="2:2">
      <c r="B19" t="s">
        <v>317</v>
      </c>
    </row>
    <row r="20" spans="2:2">
      <c r="B20" t="s">
        <v>318</v>
      </c>
    </row>
    <row r="21" spans="2:2">
      <c r="B21" t="s">
        <v>319</v>
      </c>
    </row>
    <row r="22" spans="2:2">
      <c r="B22" t="s">
        <v>320</v>
      </c>
    </row>
    <row r="23" spans="2:2">
      <c r="B23" t="s">
        <v>321</v>
      </c>
    </row>
    <row r="24" spans="2:2">
      <c r="B24" t="s">
        <v>322</v>
      </c>
    </row>
    <row r="25" spans="2:2">
      <c r="B25" t="s">
        <v>323</v>
      </c>
    </row>
    <row r="26" spans="2:2">
      <c r="B26" t="s">
        <v>324</v>
      </c>
    </row>
    <row r="27" spans="2:2">
      <c r="B27" t="s">
        <v>325</v>
      </c>
    </row>
    <row r="28" spans="2:2">
      <c r="B28" t="s">
        <v>326</v>
      </c>
    </row>
    <row r="29" spans="2:2">
      <c r="B29" t="s">
        <v>327</v>
      </c>
    </row>
    <row r="30" spans="2:2">
      <c r="B30" t="s">
        <v>328</v>
      </c>
    </row>
    <row r="31" spans="2:2">
      <c r="B31" t="s">
        <v>329</v>
      </c>
    </row>
    <row r="32" spans="2:2">
      <c r="B32" t="s">
        <v>330</v>
      </c>
    </row>
    <row r="33" spans="2:2">
      <c r="B33" t="s">
        <v>331</v>
      </c>
    </row>
    <row r="34" spans="2:2">
      <c r="B34" t="s">
        <v>332</v>
      </c>
    </row>
    <row r="35" spans="2:2">
      <c r="B35" t="s">
        <v>333</v>
      </c>
    </row>
    <row r="36" spans="2:2">
      <c r="B36" t="s">
        <v>334</v>
      </c>
    </row>
    <row r="37" spans="2:2">
      <c r="B37" t="s">
        <v>335</v>
      </c>
    </row>
    <row r="38" spans="2:2">
      <c r="B38" t="s">
        <v>336</v>
      </c>
    </row>
    <row r="39" spans="2:2">
      <c r="B39" t="s">
        <v>337</v>
      </c>
    </row>
    <row r="40" spans="2:2">
      <c r="B40" t="s">
        <v>338</v>
      </c>
    </row>
    <row r="41" spans="2:2">
      <c r="B41" t="s">
        <v>339</v>
      </c>
    </row>
    <row r="42" spans="2:2">
      <c r="B42" t="s">
        <v>340</v>
      </c>
    </row>
    <row r="43" spans="2:2">
      <c r="B43" t="s">
        <v>341</v>
      </c>
    </row>
    <row r="44" spans="2:2">
      <c r="B44" t="s">
        <v>342</v>
      </c>
    </row>
    <row r="45" spans="2:2">
      <c r="B45" t="s">
        <v>343</v>
      </c>
    </row>
    <row r="46" spans="2:2">
      <c r="B46" t="s">
        <v>344</v>
      </c>
    </row>
    <row r="47" spans="2:2">
      <c r="B47" t="s">
        <v>345</v>
      </c>
    </row>
    <row r="48" spans="2:2">
      <c r="B48" t="s">
        <v>346</v>
      </c>
    </row>
    <row r="49" spans="2:2">
      <c r="B49" t="s">
        <v>347</v>
      </c>
    </row>
    <row r="50" spans="2:2">
      <c r="B50" t="s">
        <v>348</v>
      </c>
    </row>
    <row r="51" spans="2:2">
      <c r="B51" t="s">
        <v>349</v>
      </c>
    </row>
    <row r="52" spans="2:2">
      <c r="B52" t="s">
        <v>350</v>
      </c>
    </row>
    <row r="53" spans="2:2">
      <c r="B53" t="s">
        <v>351</v>
      </c>
    </row>
    <row r="54" spans="2:2">
      <c r="B54" t="s">
        <v>352</v>
      </c>
    </row>
    <row r="55" spans="2:2">
      <c r="B55" t="s">
        <v>353</v>
      </c>
    </row>
    <row r="56" spans="2:2">
      <c r="B56" t="s">
        <v>354</v>
      </c>
    </row>
  </sheetData>
  <sheetProtection algorithmName="SHA-512" hashValue="kyu4eekhfc1LhlinEEWmFT5ONH2KZMHuTFFyt4e2EZKw7sxqHl2k1qL8LxflTFWJGnSmNG3oqiuL/OpAA7x+3Q==" saltValue="zQdgwalF/XN+za7ci7S7/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a31e20c-fef4-4ab4-a631-2d8088719dc4" xsi:nil="true"/>
    <lcf76f155ced4ddcb4097134ff3c332f xmlns="96af71bf-d2fb-443e-91dd-a60de4134e5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8DBE03CD8348C45B8A775BDEFD5B35D" ma:contentTypeVersion="19" ma:contentTypeDescription="Create a new document." ma:contentTypeScope="" ma:versionID="2f162509da4aa93a4a8e26aa77ec8868">
  <xsd:schema xmlns:xsd="http://www.w3.org/2001/XMLSchema" xmlns:xs="http://www.w3.org/2001/XMLSchema" xmlns:p="http://schemas.microsoft.com/office/2006/metadata/properties" xmlns:ns2="96af71bf-d2fb-443e-91dd-a60de4134e5c" xmlns:ns3="ca31e20c-fef4-4ab4-a631-2d8088719dc4" targetNamespace="http://schemas.microsoft.com/office/2006/metadata/properties" ma:root="true" ma:fieldsID="e0985eaad2b6e53d6a40754108a1d782" ns2:_="" ns3:_="">
    <xsd:import namespace="96af71bf-d2fb-443e-91dd-a60de4134e5c"/>
    <xsd:import namespace="ca31e20c-fef4-4ab4-a631-2d8088719dc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af71bf-d2fb-443e-91dd-a60de4134e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ad75243-efea-48d9-812b-454fa4c2992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a31e20c-fef4-4ab4-a631-2d8088719dc4"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0bd7c44-8438-4db9-a3c1-d8c95935f51f}" ma:internalName="TaxCatchAll" ma:showField="CatchAllData" ma:web="ca31e20c-fef4-4ab4-a631-2d8088719dc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C4B5757-E31E-4C29-8D67-A9A67276A90A}">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a0cc9dee-70a2-47ca-bc6b-f73f31ab4a52"/>
    <ds:schemaRef ds:uri="http://purl.org/dc/elements/1.1/"/>
    <ds:schemaRef ds:uri="http://schemas.microsoft.com/office/2006/metadata/properties"/>
    <ds:schemaRef ds:uri="1a86b4e3-7724-4ee7-9961-4fd9dfc357c2"/>
    <ds:schemaRef ds:uri="http://www.w3.org/XML/1998/namespace"/>
    <ds:schemaRef ds:uri="http://purl.org/dc/dcmitype/"/>
    <ds:schemaRef ds:uri="59c81e77-f7a5-489f-83ff-75bd8ae27131"/>
    <ds:schemaRef ds:uri="88ae288e-06f9-46e1-8870-7573d330ff1a"/>
  </ds:schemaRefs>
</ds:datastoreItem>
</file>

<file path=customXml/itemProps2.xml><?xml version="1.0" encoding="utf-8"?>
<ds:datastoreItem xmlns:ds="http://schemas.openxmlformats.org/officeDocument/2006/customXml" ds:itemID="{0237CFBE-E982-4A6B-AE64-47FA98FFF35B}"/>
</file>

<file path=customXml/itemProps3.xml><?xml version="1.0" encoding="utf-8"?>
<ds:datastoreItem xmlns:ds="http://schemas.openxmlformats.org/officeDocument/2006/customXml" ds:itemID="{BF5ECE2E-7939-419A-AA10-A8CA9774EB8D}">
  <ds:schemaRefs>
    <ds:schemaRef ds:uri="http://schemas.microsoft.com/DataMashup"/>
  </ds:schemaRefs>
</ds:datastoreItem>
</file>

<file path=customXml/itemProps4.xml><?xml version="1.0" encoding="utf-8"?>
<ds:datastoreItem xmlns:ds="http://schemas.openxmlformats.org/officeDocument/2006/customXml" ds:itemID="{EB8F6E02-6BC2-4FD8-BA00-86F3B340203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vt:i4>
      </vt:variant>
    </vt:vector>
  </HeadingPairs>
  <TitlesOfParts>
    <vt:vector size="19" baseType="lpstr">
      <vt:lpstr>V2.0 UPDATES_PLEASE READ FIRST</vt:lpstr>
      <vt:lpstr>Instructions for Completing</vt:lpstr>
      <vt:lpstr>HDD &amp; Normalize Instructions</vt:lpstr>
      <vt:lpstr>Data Entry Sheets ==&gt;</vt:lpstr>
      <vt:lpstr>Company Information</vt:lpstr>
      <vt:lpstr>Dist GHGRP Facilities</vt:lpstr>
      <vt:lpstr>Dist Non-GHGRP Facilities</vt:lpstr>
      <vt:lpstr>Summary Data ==&gt;</vt:lpstr>
      <vt:lpstr>Public Disclosure Data</vt:lpstr>
      <vt:lpstr>Information Sheets==&gt;</vt:lpstr>
      <vt:lpstr>Overview of CH4 Intensity</vt:lpstr>
      <vt:lpstr>Emission Factor References</vt:lpstr>
      <vt:lpstr>Normalization Description</vt:lpstr>
      <vt:lpstr>HDD_072022 to 062023</vt:lpstr>
      <vt:lpstr>HDD_072021 to 062022</vt:lpstr>
      <vt:lpstr>HDD_072020 to 062021</vt:lpstr>
      <vt:lpstr>HDD_072019 to 062020</vt:lpstr>
      <vt:lpstr>Lists (used for dropdowns)</vt:lpstr>
      <vt:lpstr>'Normalization Description'!_ftnref1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Pye Russell</dc:creator>
  <cp:keywords/>
  <dc:description/>
  <cp:lastModifiedBy>Golinsky Baseman, Jennifer</cp:lastModifiedBy>
  <cp:revision/>
  <dcterms:created xsi:type="dcterms:W3CDTF">2020-06-01T19:14:31Z</dcterms:created>
  <dcterms:modified xsi:type="dcterms:W3CDTF">2024-09-11T17:41:38Z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0x01010061B5CBDD8C1EEE48AA76502F4D5682F7</vt:lpwstr>
  </property>
  <property fmtid="{D5CDD505-2E9C-101B-9397-08002B2CF9AE}" pid="3" name="MediaServiceImageTags">
    <vt:lpwstr/>
  </property>
</Properties>
</file>